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30" activeTab="2"/>
  </bookViews>
  <sheets>
    <sheet name="CP 2a Map" sheetId="1" r:id="rId1"/>
    <sheet name="CP 2a Changes" sheetId="2" r:id="rId2"/>
    <sheet name="CP 2a Data" sheetId="3" r:id="rId3"/>
  </sheets>
  <externalReferences>
    <externalReference r:id="rId6"/>
    <externalReference r:id="rId7"/>
  </externalReferences>
  <definedNames>
    <definedName name="_xlnm.Print_Area" localSheetId="2">'CP 2a Data'!$A$1:$N$61</definedName>
  </definedNames>
  <calcPr fullCalcOnLoad="1"/>
</workbook>
</file>

<file path=xl/comments3.xml><?xml version="1.0" encoding="utf-8"?>
<comments xmlns="http://schemas.openxmlformats.org/spreadsheetml/2006/main">
  <authors>
    <author>b717146</author>
  </authors>
  <commentList>
    <comment ref="B9" authorId="0">
      <text>
        <r>
          <rPr>
            <b/>
            <sz val="8"/>
            <rFont val="Tahoma"/>
            <family val="0"/>
          </rPr>
          <t>Must count enter manually.</t>
        </r>
      </text>
    </comment>
  </commentList>
</comments>
</file>

<file path=xl/sharedStrings.xml><?xml version="1.0" encoding="utf-8"?>
<sst xmlns="http://schemas.openxmlformats.org/spreadsheetml/2006/main" count="128" uniqueCount="96">
  <si>
    <t xml:space="preserve">Building Space Use Among Schools </t>
  </si>
  <si>
    <t>Range</t>
  </si>
  <si>
    <t>High</t>
  </si>
  <si>
    <t>Low</t>
  </si>
  <si>
    <t>Average</t>
  </si>
  <si>
    <t>Current</t>
  </si>
  <si>
    <t>After</t>
  </si>
  <si>
    <t>Balancing Low Income Among Schools</t>
  </si>
  <si>
    <t>Boundary</t>
  </si>
  <si>
    <t xml:space="preserve">Students Living in Attendance Boundary </t>
  </si>
  <si>
    <t>Building Capacity</t>
  </si>
  <si>
    <t>% of Capacity</t>
  </si>
  <si>
    <t>% Low Income</t>
  </si>
  <si>
    <t>Adjusted Enrollment</t>
  </si>
  <si>
    <t>Actual Students Enrolled</t>
  </si>
  <si>
    <t>2011 Proj K5</t>
  </si>
  <si>
    <t>Filter</t>
  </si>
  <si>
    <t>Data from 3rd Friday in September 2005</t>
  </si>
  <si>
    <t>Total</t>
  </si>
  <si>
    <r>
      <t xml:space="preserve">Projection </t>
    </r>
    <r>
      <rPr>
        <b/>
        <sz val="10"/>
        <rFont val="Arial"/>
        <family val="2"/>
      </rPr>
      <t xml:space="preserve">Without </t>
    </r>
    <r>
      <rPr>
        <b/>
        <sz val="9"/>
        <rFont val="Arial"/>
        <family val="2"/>
      </rPr>
      <t>Changes</t>
    </r>
  </si>
  <si>
    <t xml:space="preserve">Notes:  </t>
  </si>
  <si>
    <t>New Capacity</t>
  </si>
  <si>
    <t>Description of Area:</t>
  </si>
  <si>
    <t># Low Income Students</t>
  </si>
  <si>
    <t>Swan Creek</t>
  </si>
  <si>
    <t>From</t>
  </si>
  <si>
    <t>To</t>
  </si>
  <si>
    <t>Leopold</t>
  </si>
  <si>
    <t>Stephens</t>
  </si>
  <si>
    <t>Spring Harbor area N of University Avenue</t>
  </si>
  <si>
    <t>Shorewood</t>
  </si>
  <si>
    <t>Area W of Beltline, N of Valley View Rd, S of Old Sauk Rd</t>
  </si>
  <si>
    <t>Muir</t>
  </si>
  <si>
    <t>Chavez</t>
  </si>
  <si>
    <t>Huegel</t>
  </si>
  <si>
    <t>Cardinal Glenn (Garfoot)</t>
  </si>
  <si>
    <t xml:space="preserve">Pellett </t>
  </si>
  <si>
    <t>Crestwood</t>
  </si>
  <si>
    <t>Pine Hill Farm</t>
  </si>
  <si>
    <t>Ice Age Falls</t>
  </si>
  <si>
    <t>Hawks Ridge/Meadow</t>
  </si>
  <si>
    <t>Midtown Commons</t>
  </si>
  <si>
    <t>Oak Meadow</t>
  </si>
  <si>
    <t>Heather Glen</t>
  </si>
  <si>
    <t>Unassigned</t>
  </si>
  <si>
    <t>Current # of Students</t>
  </si>
  <si>
    <t>a</t>
  </si>
  <si>
    <t>b</t>
  </si>
  <si>
    <t>c</t>
  </si>
  <si>
    <t>d</t>
  </si>
  <si>
    <t>e</t>
  </si>
  <si>
    <t>f</t>
  </si>
  <si>
    <t>g</t>
  </si>
  <si>
    <t>h</t>
  </si>
  <si>
    <t>i</t>
  </si>
  <si>
    <t>Projected # of students (new or additional)</t>
  </si>
  <si>
    <t>Total Elem Schools Affected:</t>
  </si>
  <si>
    <t>Total K5 Students Moved</t>
  </si>
  <si>
    <t>Total K5 Low Income Moved:</t>
  </si>
  <si>
    <t>Future Development (continuing or new)</t>
  </si>
  <si>
    <r>
      <t>Allied Drive</t>
    </r>
    <r>
      <rPr>
        <i/>
        <sz val="10"/>
        <rFont val="Arial"/>
        <family val="2"/>
      </rPr>
      <t xml:space="preserve"> to Crestwood (67) and Stephens (124).  Assumption that current students will be grandfathered.  No students moved.</t>
    </r>
  </si>
  <si>
    <t>Crestwood, Stephens, Thoreau</t>
  </si>
  <si>
    <t>Crestwood, Stephens</t>
  </si>
  <si>
    <t>Linden Park</t>
  </si>
  <si>
    <t>Allied Drive to Crestwood (67) and Stephens (124). Grandfather current students no moves</t>
  </si>
  <si>
    <t>Seats Available</t>
  </si>
  <si>
    <t>Van Hise</t>
  </si>
  <si>
    <t>Transportation Impact</t>
  </si>
  <si>
    <r>
      <t>Stephens</t>
    </r>
    <r>
      <rPr>
        <i/>
        <sz val="10"/>
        <rFont val="Arial"/>
        <family val="2"/>
      </rPr>
      <t xml:space="preserve"> add 18 seats to capacity - move Early Childhood.</t>
    </r>
  </si>
  <si>
    <t>Increase bus time 12 minutes</t>
  </si>
  <si>
    <t>No impact</t>
  </si>
  <si>
    <t>?</t>
  </si>
  <si>
    <t>Watts Road Area</t>
  </si>
  <si>
    <t>Falk</t>
  </si>
  <si>
    <t>Currently bused</t>
  </si>
  <si>
    <r>
      <t>Crestwood</t>
    </r>
    <r>
      <rPr>
        <i/>
        <sz val="10"/>
        <rFont val="Arial"/>
        <family val="2"/>
      </rPr>
      <t xml:space="preserve"> add 38 seats to capacity.</t>
    </r>
  </si>
  <si>
    <r>
      <t>Chavez</t>
    </r>
    <r>
      <rPr>
        <i/>
        <sz val="10"/>
        <rFont val="Arial"/>
        <family val="2"/>
      </rPr>
      <t xml:space="preserve"> add 37 seats to capacity by programmatic changes 2 rooms.</t>
    </r>
  </si>
  <si>
    <r>
      <t>Midvale-Lincoln</t>
    </r>
    <r>
      <rPr>
        <i/>
        <sz val="10"/>
        <rFont val="Arial"/>
        <family val="2"/>
      </rPr>
      <t xml:space="preserve"> opens 3 classrooms of Early Childhood (remove 53 seats from capacity)</t>
    </r>
  </si>
  <si>
    <r>
      <t>Muir</t>
    </r>
    <r>
      <rPr>
        <i/>
        <sz val="10"/>
        <rFont val="Arial"/>
        <family val="2"/>
      </rPr>
      <t xml:space="preserve"> add 38 seats to capacity - move Early Childhood.  </t>
    </r>
  </si>
  <si>
    <t>Low Now</t>
  </si>
  <si>
    <t>Low Future</t>
  </si>
  <si>
    <t>Total Memorial Area</t>
  </si>
  <si>
    <t>Total West Area</t>
  </si>
  <si>
    <t>Net Effect Anticipated Developments*</t>
  </si>
  <si>
    <t>* This is the estimated net additional students due to the development being assigned/reassigned.</t>
  </si>
  <si>
    <t>Most new developments were already included in projections for Stephens and Crestwood.</t>
  </si>
  <si>
    <r>
      <t xml:space="preserve">Leopold </t>
    </r>
    <r>
      <rPr>
        <i/>
        <sz val="10"/>
        <rFont val="Arial"/>
        <family val="2"/>
      </rPr>
      <t>addition increases capacity to 735 (from 655).</t>
    </r>
  </si>
  <si>
    <t>CP 2A</t>
  </si>
  <si>
    <t>Option CP 2a 05-30-2006</t>
  </si>
  <si>
    <t>Changes in Option CP 2a  05-30-2006</t>
  </si>
  <si>
    <t>Option CP 2a 5-30-2006  All numbers are K5 Only</t>
  </si>
  <si>
    <t>Area S of Raymond, W of McKenna, N of Pilgrim and E of Ch 3</t>
  </si>
  <si>
    <t>Current walkers, 30 minute bus ride, $45,000</t>
  </si>
  <si>
    <t>High Ridge Trail</t>
  </si>
  <si>
    <t>Thoreau</t>
  </si>
  <si>
    <t>Increase bus time 3 minutes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</si>
</sst>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
    <numFmt numFmtId="166" formatCode="0.0000"/>
    <numFmt numFmtId="167" formatCode="0.000"/>
  </numFmts>
  <fonts count="23">
    <font>
      <sz val="10"/>
      <name val="Arial"/>
      <family val="0"/>
    </font>
    <font>
      <u val="single"/>
      <sz val="10"/>
      <color indexed="36"/>
      <name val="Arial"/>
      <family val="0"/>
    </font>
    <font>
      <u val="single"/>
      <sz val="10"/>
      <color indexed="12"/>
      <name val="Arial"/>
      <family val="0"/>
    </font>
    <font>
      <sz val="8"/>
      <name val="Arial"/>
      <family val="0"/>
    </font>
    <font>
      <b/>
      <sz val="14"/>
      <name val="Arial"/>
      <family val="2"/>
    </font>
    <font>
      <sz val="9"/>
      <name val="Arial"/>
      <family val="2"/>
    </font>
    <font>
      <b/>
      <sz val="9"/>
      <name val="Arial"/>
      <family val="2"/>
    </font>
    <font>
      <b/>
      <sz val="10"/>
      <name val="Arial"/>
      <family val="2"/>
    </font>
    <font>
      <sz val="9"/>
      <color indexed="10"/>
      <name val="Arial"/>
      <family val="2"/>
    </font>
    <font>
      <b/>
      <sz val="8"/>
      <name val="Tahoma"/>
      <family val="0"/>
    </font>
    <font>
      <b/>
      <sz val="12"/>
      <name val="Arial"/>
      <family val="2"/>
    </font>
    <font>
      <sz val="18"/>
      <name val="Arial"/>
      <family val="2"/>
    </font>
    <font>
      <sz val="48"/>
      <name val="Arial"/>
      <family val="2"/>
    </font>
    <font>
      <b/>
      <sz val="48"/>
      <name val="Arial"/>
      <family val="2"/>
    </font>
    <font>
      <i/>
      <sz val="10"/>
      <name val="Arial"/>
      <family val="2"/>
    </font>
    <font>
      <b/>
      <i/>
      <sz val="10"/>
      <name val="Arial"/>
      <family val="2"/>
    </font>
    <font>
      <b/>
      <i/>
      <u val="single"/>
      <sz val="9"/>
      <name val="Arial"/>
      <family val="2"/>
    </font>
    <font>
      <sz val="22"/>
      <name val="Arial"/>
      <family val="2"/>
    </font>
    <font>
      <b/>
      <sz val="36"/>
      <name val="Arial"/>
      <family val="2"/>
    </font>
    <font>
      <b/>
      <sz val="14"/>
      <color indexed="10"/>
      <name val="Arial"/>
      <family val="2"/>
    </font>
    <font>
      <b/>
      <sz val="22"/>
      <name val="Arial"/>
      <family val="2"/>
    </font>
    <font>
      <b/>
      <sz val="11"/>
      <name val="Arial"/>
      <family val="0"/>
    </font>
    <font>
      <b/>
      <sz val="8"/>
      <name val="Arial"/>
      <family val="2"/>
    </font>
  </fonts>
  <fills count="3">
    <fill>
      <patternFill/>
    </fill>
    <fill>
      <patternFill patternType="gray125"/>
    </fill>
    <fill>
      <patternFill patternType="solid">
        <fgColor indexed="22"/>
        <bgColor indexed="64"/>
      </patternFill>
    </fill>
  </fills>
  <borders count="4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medium"/>
    </border>
    <border>
      <left style="medium"/>
      <right style="medium"/>
      <top style="thin"/>
      <bottom style="thin"/>
    </border>
    <border>
      <left style="medium"/>
      <right style="medium"/>
      <top style="thin"/>
      <bottom style="medium"/>
    </border>
    <border>
      <left style="thin"/>
      <right>
        <color indexed="63"/>
      </right>
      <top style="thin"/>
      <bottom style="thin"/>
    </border>
    <border>
      <left style="thin"/>
      <right style="thin"/>
      <top>
        <color indexed="63"/>
      </top>
      <bottom>
        <color indexed="63"/>
      </bottom>
    </border>
    <border>
      <left style="medium"/>
      <right style="medium"/>
      <top style="medium"/>
      <bottom style="thin"/>
    </border>
    <border>
      <left>
        <color indexed="63"/>
      </left>
      <right style="thin"/>
      <top>
        <color indexed="63"/>
      </top>
      <bottom>
        <color indexed="63"/>
      </bottom>
    </border>
    <border>
      <left>
        <color indexed="63"/>
      </left>
      <right style="thin"/>
      <top style="thin"/>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color indexed="63"/>
      </right>
      <top style="thin"/>
      <bottom style="medium"/>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style="medium"/>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medium"/>
      <bottom style="medium"/>
    </border>
    <border>
      <left style="thin"/>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0" fontId="4"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xf>
    <xf numFmtId="0" fontId="6"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5" xfId="0" applyFont="1" applyBorder="1" applyAlignment="1">
      <alignment horizontal="center"/>
    </xf>
    <xf numFmtId="0" fontId="6" fillId="0" borderId="6" xfId="0" applyFont="1" applyBorder="1" applyAlignment="1">
      <alignment/>
    </xf>
    <xf numFmtId="0" fontId="6" fillId="0" borderId="7" xfId="0" applyFont="1" applyBorder="1" applyAlignment="1">
      <alignment horizontal="center"/>
    </xf>
    <xf numFmtId="0" fontId="6" fillId="0" borderId="4" xfId="0" applyFont="1" applyBorder="1" applyAlignment="1">
      <alignment wrapText="1"/>
    </xf>
    <xf numFmtId="9" fontId="5" fillId="0" borderId="0" xfId="0" applyNumberFormat="1" applyFont="1" applyBorder="1" applyAlignment="1">
      <alignment horizontal="center"/>
    </xf>
    <xf numFmtId="9" fontId="5" fillId="0" borderId="5" xfId="0" applyNumberFormat="1" applyFont="1" applyBorder="1" applyAlignment="1">
      <alignment horizontal="center"/>
    </xf>
    <xf numFmtId="0" fontId="6" fillId="0" borderId="4" xfId="0" applyFont="1" applyBorder="1" applyAlignment="1">
      <alignment/>
    </xf>
    <xf numFmtId="0" fontId="6" fillId="0" borderId="8" xfId="0" applyFont="1" applyBorder="1" applyAlignment="1">
      <alignment horizontal="left" wrapText="1"/>
    </xf>
    <xf numFmtId="9" fontId="5" fillId="0" borderId="9" xfId="0" applyNumberFormat="1" applyFont="1" applyBorder="1" applyAlignment="1">
      <alignment horizontal="center"/>
    </xf>
    <xf numFmtId="9" fontId="5" fillId="0" borderId="10" xfId="0" applyNumberFormat="1" applyFont="1" applyBorder="1" applyAlignment="1">
      <alignment horizontal="center"/>
    </xf>
    <xf numFmtId="0" fontId="6" fillId="0" borderId="8" xfId="0" applyFont="1" applyBorder="1" applyAlignment="1">
      <alignment/>
    </xf>
    <xf numFmtId="0" fontId="6" fillId="0" borderId="10" xfId="0" applyFont="1" applyBorder="1" applyAlignment="1">
      <alignment horizontal="center"/>
    </xf>
    <xf numFmtId="0" fontId="6" fillId="0" borderId="2" xfId="0" applyFont="1" applyBorder="1" applyAlignment="1">
      <alignment horizontal="centerContinuous"/>
    </xf>
    <xf numFmtId="9" fontId="5" fillId="0" borderId="0" xfId="21" applyFont="1" applyBorder="1" applyAlignment="1">
      <alignment horizontal="center"/>
    </xf>
    <xf numFmtId="9" fontId="5" fillId="0" borderId="9" xfId="21" applyFont="1" applyBorder="1" applyAlignment="1">
      <alignment horizontal="center"/>
    </xf>
    <xf numFmtId="0" fontId="6" fillId="0" borderId="0" xfId="0" applyFont="1" applyBorder="1" applyAlignment="1">
      <alignment horizontal="left" wrapText="1"/>
    </xf>
    <xf numFmtId="0" fontId="6" fillId="2" borderId="11" xfId="0" applyFont="1" applyFill="1" applyBorder="1" applyAlignment="1">
      <alignment horizontal="centerContinuous"/>
    </xf>
    <xf numFmtId="0" fontId="5" fillId="2" borderId="11" xfId="0" applyFont="1" applyFill="1" applyBorder="1" applyAlignment="1">
      <alignment horizontal="centerContinuous"/>
    </xf>
    <xf numFmtId="0" fontId="6" fillId="2" borderId="12" xfId="0" applyFont="1" applyFill="1" applyBorder="1" applyAlignment="1">
      <alignment horizontal="centerContinuous"/>
    </xf>
    <xf numFmtId="0" fontId="6" fillId="2" borderId="13" xfId="0" applyFont="1" applyFill="1" applyBorder="1" applyAlignment="1">
      <alignment horizontal="centerContinuous" wrapText="1"/>
    </xf>
    <xf numFmtId="0" fontId="6" fillId="2" borderId="12" xfId="0" applyFont="1" applyFill="1" applyBorder="1" applyAlignment="1">
      <alignment horizontal="centerContinuous"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5" fillId="0" borderId="14" xfId="0" applyFont="1" applyFill="1" applyBorder="1" applyAlignment="1">
      <alignment horizontal="center"/>
    </xf>
    <xf numFmtId="1" fontId="5" fillId="0" borderId="14" xfId="0" applyNumberFormat="1" applyFont="1" applyFill="1" applyBorder="1" applyAlignment="1">
      <alignment horizontal="center"/>
    </xf>
    <xf numFmtId="9" fontId="5" fillId="0" borderId="14" xfId="21" applyFont="1" applyFill="1" applyBorder="1" applyAlignment="1">
      <alignment horizontal="center"/>
    </xf>
    <xf numFmtId="9" fontId="5" fillId="0" borderId="15" xfId="21" applyFont="1" applyFill="1" applyBorder="1" applyAlignment="1">
      <alignment horizontal="center"/>
    </xf>
    <xf numFmtId="0" fontId="5" fillId="0" borderId="0" xfId="0" applyFont="1" applyFill="1" applyAlignment="1">
      <alignment/>
    </xf>
    <xf numFmtId="1" fontId="5" fillId="0" borderId="16" xfId="0" applyNumberFormat="1" applyFont="1" applyFill="1" applyBorder="1" applyAlignment="1">
      <alignment horizontal="center"/>
    </xf>
    <xf numFmtId="0" fontId="8" fillId="0" borderId="0" xfId="0" applyFont="1" applyAlignment="1">
      <alignment/>
    </xf>
    <xf numFmtId="0" fontId="6" fillId="0" borderId="0" xfId="0" applyFont="1" applyFill="1" applyAlignment="1">
      <alignment/>
    </xf>
    <xf numFmtId="0" fontId="6" fillId="0" borderId="0" xfId="0" applyFont="1" applyAlignment="1">
      <alignment/>
    </xf>
    <xf numFmtId="0" fontId="5" fillId="0" borderId="0" xfId="0" applyFont="1" applyAlignment="1">
      <alignment horizontal="center"/>
    </xf>
    <xf numFmtId="9" fontId="5" fillId="0" borderId="0" xfId="0" applyNumberFormat="1" applyFont="1" applyAlignment="1">
      <alignment/>
    </xf>
    <xf numFmtId="0" fontId="5" fillId="0" borderId="0" xfId="0" applyFont="1" applyAlignment="1">
      <alignment vertical="center"/>
    </xf>
    <xf numFmtId="1" fontId="6" fillId="0" borderId="5" xfId="0" applyNumberFormat="1" applyFont="1" applyBorder="1" applyAlignment="1">
      <alignment horizontal="center"/>
    </xf>
    <xf numFmtId="0" fontId="5" fillId="0" borderId="14" xfId="0" applyFont="1" applyBorder="1" applyAlignment="1">
      <alignment horizontal="center"/>
    </xf>
    <xf numFmtId="9" fontId="5" fillId="0" borderId="14" xfId="21" applyFont="1" applyBorder="1" applyAlignment="1">
      <alignment horizontal="center"/>
    </xf>
    <xf numFmtId="0" fontId="11" fillId="0" borderId="0" xfId="0" applyFont="1" applyAlignment="1">
      <alignment/>
    </xf>
    <xf numFmtId="0" fontId="5" fillId="0" borderId="6" xfId="0" applyFont="1" applyBorder="1" applyAlignment="1">
      <alignment/>
    </xf>
    <xf numFmtId="0" fontId="5" fillId="0" borderId="17" xfId="0" applyFont="1" applyBorder="1" applyAlignment="1">
      <alignment horizontal="center" wrapText="1"/>
    </xf>
    <xf numFmtId="0" fontId="5" fillId="0" borderId="17" xfId="0" applyFont="1" applyBorder="1" applyAlignment="1">
      <alignment horizontal="center"/>
    </xf>
    <xf numFmtId="0" fontId="5" fillId="0" borderId="7" xfId="0" applyFont="1" applyBorder="1" applyAlignment="1">
      <alignment horizontal="center"/>
    </xf>
    <xf numFmtId="0" fontId="5" fillId="0" borderId="18" xfId="0" applyFont="1" applyFill="1" applyBorder="1" applyAlignment="1">
      <alignment horizontal="center"/>
    </xf>
    <xf numFmtId="1" fontId="5" fillId="0" borderId="18" xfId="0" applyNumberFormat="1" applyFont="1" applyFill="1" applyBorder="1" applyAlignment="1">
      <alignment horizontal="center"/>
    </xf>
    <xf numFmtId="9" fontId="5" fillId="0" borderId="18" xfId="21" applyFont="1" applyFill="1" applyBorder="1" applyAlignment="1">
      <alignment horizontal="center"/>
    </xf>
    <xf numFmtId="0" fontId="6" fillId="0" borderId="18" xfId="0" applyFont="1" applyFill="1" applyBorder="1" applyAlignment="1">
      <alignment horizontal="center"/>
    </xf>
    <xf numFmtId="9" fontId="5" fillId="0" borderId="19" xfId="21" applyFont="1" applyFill="1" applyBorder="1" applyAlignment="1">
      <alignment horizontal="center"/>
    </xf>
    <xf numFmtId="1" fontId="5" fillId="0" borderId="20" xfId="0" applyNumberFormat="1" applyFont="1" applyFill="1" applyBorder="1" applyAlignment="1">
      <alignment horizontal="center"/>
    </xf>
    <xf numFmtId="9" fontId="5" fillId="0" borderId="15" xfId="21" applyFont="1" applyBorder="1" applyAlignment="1">
      <alignment horizontal="center"/>
    </xf>
    <xf numFmtId="0" fontId="5" fillId="0" borderId="16" xfId="0" applyFont="1" applyFill="1" applyBorder="1" applyAlignment="1">
      <alignment horizontal="center"/>
    </xf>
    <xf numFmtId="0" fontId="6" fillId="0" borderId="19" xfId="0" applyFont="1" applyFill="1" applyBorder="1" applyAlignment="1">
      <alignment horizontal="center"/>
    </xf>
    <xf numFmtId="0" fontId="6" fillId="2" borderId="13" xfId="0" applyFont="1" applyFill="1" applyBorder="1" applyAlignment="1">
      <alignment horizontal="centerContinuous"/>
    </xf>
    <xf numFmtId="0" fontId="5" fillId="0" borderId="20" xfId="0" applyFont="1" applyFill="1" applyBorder="1" applyAlignment="1">
      <alignment horizontal="center"/>
    </xf>
    <xf numFmtId="0" fontId="12" fillId="0" borderId="0" xfId="0" applyFont="1" applyAlignment="1">
      <alignment horizontal="centerContinuous"/>
    </xf>
    <xf numFmtId="0" fontId="13" fillId="0" borderId="0" xfId="0" applyFont="1" applyAlignment="1">
      <alignment horizontal="centerContinuous"/>
    </xf>
    <xf numFmtId="0" fontId="0" fillId="0" borderId="21" xfId="0" applyBorder="1" applyAlignment="1">
      <alignment/>
    </xf>
    <xf numFmtId="0" fontId="14" fillId="0" borderId="0" xfId="0" applyFont="1" applyAlignment="1">
      <alignment/>
    </xf>
    <xf numFmtId="0" fontId="0" fillId="0" borderId="0" xfId="0" applyFont="1" applyAlignment="1">
      <alignment/>
    </xf>
    <xf numFmtId="0" fontId="16"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5" fillId="0" borderId="22" xfId="0" applyFont="1" applyFill="1" applyBorder="1" applyAlignment="1">
      <alignment/>
    </xf>
    <xf numFmtId="0" fontId="6" fillId="0" borderId="22" xfId="0" applyFont="1" applyFill="1" applyBorder="1" applyAlignment="1">
      <alignment/>
    </xf>
    <xf numFmtId="0" fontId="6" fillId="0" borderId="23" xfId="0" applyFont="1" applyFill="1" applyBorder="1" applyAlignment="1">
      <alignment/>
    </xf>
    <xf numFmtId="9" fontId="5" fillId="0" borderId="16" xfId="21" applyFont="1" applyFill="1" applyBorder="1" applyAlignment="1">
      <alignment horizontal="center"/>
    </xf>
    <xf numFmtId="1" fontId="5" fillId="0" borderId="16" xfId="21" applyNumberFormat="1" applyFont="1" applyFill="1" applyBorder="1" applyAlignment="1">
      <alignment horizontal="center"/>
    </xf>
    <xf numFmtId="9" fontId="5" fillId="0" borderId="20" xfId="21" applyFont="1" applyFill="1" applyBorder="1" applyAlignment="1">
      <alignment horizontal="center"/>
    </xf>
    <xf numFmtId="0" fontId="15" fillId="0" borderId="0" xfId="0" applyFont="1" applyAlignment="1">
      <alignment/>
    </xf>
    <xf numFmtId="0" fontId="15" fillId="0" borderId="0" xfId="0" applyFont="1" applyAlignment="1">
      <alignment horizontal="left"/>
    </xf>
    <xf numFmtId="0" fontId="19" fillId="0" borderId="0" xfId="0" applyFont="1" applyAlignment="1">
      <alignment horizontal="centerContinuous"/>
    </xf>
    <xf numFmtId="0" fontId="6" fillId="2" borderId="11" xfId="0" applyFont="1" applyFill="1" applyBorder="1" applyAlignment="1">
      <alignment horizontal="centerContinuous" wrapText="1"/>
    </xf>
    <xf numFmtId="0" fontId="5" fillId="0" borderId="0" xfId="0" applyFont="1" applyAlignment="1">
      <alignment/>
    </xf>
    <xf numFmtId="0" fontId="5" fillId="0" borderId="0" xfId="0" applyFont="1" applyAlignment="1">
      <alignment horizontal="left"/>
    </xf>
    <xf numFmtId="0" fontId="5" fillId="2" borderId="24" xfId="0" applyFont="1" applyFill="1" applyBorder="1" applyAlignment="1">
      <alignment horizontal="center"/>
    </xf>
    <xf numFmtId="0" fontId="5" fillId="2" borderId="13" xfId="0" applyFont="1" applyFill="1" applyBorder="1" applyAlignment="1">
      <alignment/>
    </xf>
    <xf numFmtId="0" fontId="5" fillId="2" borderId="11" xfId="0" applyFont="1" applyFill="1" applyBorder="1" applyAlignment="1">
      <alignment horizontal="center" wrapText="1"/>
    </xf>
    <xf numFmtId="0" fontId="5" fillId="2" borderId="12" xfId="0" applyFont="1" applyFill="1" applyBorder="1" applyAlignment="1">
      <alignment horizontal="center" wrapText="1"/>
    </xf>
    <xf numFmtId="0" fontId="5" fillId="0" borderId="24" xfId="0" applyFont="1" applyFill="1" applyBorder="1" applyAlignment="1">
      <alignment horizontal="center"/>
    </xf>
    <xf numFmtId="0" fontId="5" fillId="0" borderId="16" xfId="0" applyFont="1" applyFill="1" applyBorder="1" applyAlignment="1">
      <alignment wrapText="1"/>
    </xf>
    <xf numFmtId="0" fontId="5" fillId="0" borderId="14" xfId="0" applyFont="1" applyFill="1" applyBorder="1" applyAlignment="1">
      <alignment horizontal="center" wrapText="1"/>
    </xf>
    <xf numFmtId="0" fontId="5" fillId="0" borderId="15" xfId="0" applyFont="1" applyFill="1" applyBorder="1" applyAlignment="1">
      <alignment horizontal="center" wrapText="1"/>
    </xf>
    <xf numFmtId="0" fontId="5" fillId="0" borderId="0" xfId="0" applyFont="1" applyFill="1" applyAlignment="1">
      <alignment/>
    </xf>
    <xf numFmtId="0" fontId="5" fillId="0" borderId="2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wrapText="1"/>
    </xf>
    <xf numFmtId="0" fontId="5" fillId="0" borderId="0" xfId="0" applyFont="1" applyBorder="1" applyAlignment="1">
      <alignment horizontal="center"/>
    </xf>
    <xf numFmtId="0" fontId="5" fillId="0" borderId="18" xfId="0" applyFont="1" applyBorder="1" applyAlignment="1">
      <alignment horizontal="center"/>
    </xf>
    <xf numFmtId="0" fontId="5" fillId="0" borderId="18" xfId="0" applyFont="1" applyBorder="1" applyAlignment="1">
      <alignment/>
    </xf>
    <xf numFmtId="0" fontId="5" fillId="0" borderId="19" xfId="0" applyFont="1" applyBorder="1" applyAlignment="1">
      <alignment/>
    </xf>
    <xf numFmtId="0" fontId="5" fillId="0" borderId="0" xfId="0" applyFont="1" applyAlignment="1">
      <alignment horizontal="center"/>
    </xf>
    <xf numFmtId="0" fontId="5" fillId="0" borderId="19" xfId="0" applyFont="1" applyBorder="1" applyAlignment="1">
      <alignment horizontal="center"/>
    </xf>
    <xf numFmtId="0" fontId="5" fillId="0" borderId="20" xfId="0" applyFont="1" applyFill="1" applyBorder="1" applyAlignment="1">
      <alignment wrapText="1"/>
    </xf>
    <xf numFmtId="0" fontId="5" fillId="0" borderId="25" xfId="0" applyFont="1" applyFill="1" applyBorder="1" applyAlignment="1">
      <alignment wrapText="1"/>
    </xf>
    <xf numFmtId="0" fontId="5" fillId="2" borderId="13" xfId="0" applyFont="1" applyFill="1" applyBorder="1" applyAlignment="1">
      <alignment wrapText="1"/>
    </xf>
    <xf numFmtId="0" fontId="5" fillId="2" borderId="26" xfId="0" applyFont="1" applyFill="1" applyBorder="1" applyAlignment="1">
      <alignment horizontal="center" wrapText="1"/>
    </xf>
    <xf numFmtId="0" fontId="5" fillId="0" borderId="22" xfId="0" applyFont="1" applyFill="1" applyBorder="1" applyAlignment="1">
      <alignment horizontal="left" wrapText="1"/>
    </xf>
    <xf numFmtId="0" fontId="5" fillId="0" borderId="22" xfId="0" applyFont="1" applyBorder="1" applyAlignment="1">
      <alignment horizontal="left" wrapText="1"/>
    </xf>
    <xf numFmtId="0" fontId="5" fillId="0" borderId="27" xfId="0" applyFont="1" applyFill="1" applyBorder="1" applyAlignment="1">
      <alignment wrapText="1"/>
    </xf>
    <xf numFmtId="0" fontId="5" fillId="0" borderId="0" xfId="0" applyFont="1" applyBorder="1" applyAlignment="1">
      <alignment/>
    </xf>
    <xf numFmtId="0" fontId="0" fillId="0" borderId="0" xfId="0" applyBorder="1" applyAlignment="1">
      <alignment/>
    </xf>
    <xf numFmtId="0" fontId="21" fillId="0" borderId="0" xfId="0" applyFont="1" applyAlignment="1">
      <alignment/>
    </xf>
    <xf numFmtId="0" fontId="15" fillId="0" borderId="0" xfId="0" applyFont="1" applyFill="1" applyAlignment="1">
      <alignment/>
    </xf>
    <xf numFmtId="9" fontId="5" fillId="0" borderId="0" xfId="0" applyNumberFormat="1" applyFont="1" applyFill="1" applyAlignment="1">
      <alignment/>
    </xf>
    <xf numFmtId="0" fontId="6" fillId="0" borderId="20" xfId="0" applyFont="1" applyFill="1" applyBorder="1" applyAlignment="1">
      <alignment wrapText="1"/>
    </xf>
    <xf numFmtId="0" fontId="6" fillId="0" borderId="18" xfId="0" applyFont="1" applyBorder="1" applyAlignment="1">
      <alignment horizontal="center"/>
    </xf>
    <xf numFmtId="1" fontId="5" fillId="2" borderId="28" xfId="0" applyNumberFormat="1" applyFont="1" applyFill="1" applyBorder="1" applyAlignment="1">
      <alignment horizontal="center"/>
    </xf>
    <xf numFmtId="0" fontId="6" fillId="2" borderId="3" xfId="0" applyFont="1" applyFill="1" applyBorder="1" applyAlignment="1">
      <alignment horizontal="centerContinuous" wrapText="1"/>
    </xf>
    <xf numFmtId="0" fontId="6" fillId="0" borderId="29" xfId="0" applyFont="1" applyBorder="1" applyAlignment="1">
      <alignment horizontal="center" wrapText="1"/>
    </xf>
    <xf numFmtId="0" fontId="6" fillId="0" borderId="30" xfId="0" applyFont="1" applyBorder="1" applyAlignment="1">
      <alignment horizontal="center" wrapText="1"/>
    </xf>
    <xf numFmtId="0" fontId="6" fillId="2" borderId="31" xfId="0" applyFont="1" applyFill="1" applyBorder="1" applyAlignment="1">
      <alignment horizontal="centerContinuous" wrapText="1"/>
    </xf>
    <xf numFmtId="0" fontId="6" fillId="2" borderId="32" xfId="0" applyFont="1" applyFill="1" applyBorder="1" applyAlignment="1">
      <alignment horizontal="centerContinuous" wrapText="1"/>
    </xf>
    <xf numFmtId="9" fontId="5" fillId="0" borderId="24" xfId="21" applyFont="1" applyFill="1" applyBorder="1" applyAlignment="1">
      <alignment horizontal="center"/>
    </xf>
    <xf numFmtId="9" fontId="5" fillId="0" borderId="33" xfId="21" applyFont="1" applyFill="1" applyBorder="1" applyAlignment="1">
      <alignment horizontal="center"/>
    </xf>
    <xf numFmtId="9" fontId="5" fillId="0" borderId="5" xfId="21" applyFont="1" applyFill="1" applyBorder="1" applyAlignment="1">
      <alignment horizontal="center"/>
    </xf>
    <xf numFmtId="1" fontId="5" fillId="0" borderId="15" xfId="21" applyNumberFormat="1" applyFont="1" applyFill="1" applyBorder="1" applyAlignment="1">
      <alignment horizontal="center"/>
    </xf>
    <xf numFmtId="1" fontId="5" fillId="0" borderId="19" xfId="21" applyNumberFormat="1" applyFont="1" applyFill="1" applyBorder="1" applyAlignment="1">
      <alignment horizontal="center"/>
    </xf>
    <xf numFmtId="0" fontId="6" fillId="0" borderId="34" xfId="0" applyFont="1" applyFill="1" applyBorder="1" applyAlignment="1">
      <alignment/>
    </xf>
    <xf numFmtId="0" fontId="5" fillId="0" borderId="35" xfId="0" applyFont="1" applyFill="1" applyBorder="1" applyAlignment="1">
      <alignment horizontal="center"/>
    </xf>
    <xf numFmtId="0" fontId="5" fillId="0" borderId="36" xfId="0" applyFont="1" applyFill="1" applyBorder="1" applyAlignment="1">
      <alignment horizontal="center"/>
    </xf>
    <xf numFmtId="1" fontId="5" fillId="0" borderId="36" xfId="0" applyNumberFormat="1" applyFont="1" applyFill="1" applyBorder="1" applyAlignment="1">
      <alignment horizontal="center"/>
    </xf>
    <xf numFmtId="9" fontId="5" fillId="0" borderId="36" xfId="21" applyFont="1" applyFill="1" applyBorder="1" applyAlignment="1">
      <alignment horizontal="center"/>
    </xf>
    <xf numFmtId="9" fontId="5" fillId="0" borderId="37" xfId="21" applyFont="1" applyFill="1" applyBorder="1" applyAlignment="1">
      <alignment horizontal="center"/>
    </xf>
    <xf numFmtId="1" fontId="5" fillId="0" borderId="35" xfId="21" applyNumberFormat="1" applyFont="1" applyFill="1" applyBorder="1" applyAlignment="1">
      <alignment horizontal="center"/>
    </xf>
    <xf numFmtId="1" fontId="5" fillId="0" borderId="35" xfId="0" applyNumberFormat="1" applyFont="1" applyFill="1" applyBorder="1" applyAlignment="1">
      <alignment horizontal="center"/>
    </xf>
    <xf numFmtId="9" fontId="5" fillId="0" borderId="38" xfId="21" applyFont="1" applyFill="1" applyBorder="1" applyAlignment="1">
      <alignment horizontal="center"/>
    </xf>
    <xf numFmtId="1" fontId="5" fillId="0" borderId="37" xfId="21" applyNumberFormat="1" applyFont="1" applyFill="1" applyBorder="1" applyAlignment="1">
      <alignment horizontal="center"/>
    </xf>
    <xf numFmtId="0" fontId="6" fillId="0" borderId="39" xfId="0" applyFont="1" applyFill="1" applyBorder="1" applyAlignment="1">
      <alignment/>
    </xf>
    <xf numFmtId="0" fontId="5" fillId="0" borderId="29" xfId="0" applyFont="1" applyFill="1" applyBorder="1" applyAlignment="1">
      <alignment horizontal="center"/>
    </xf>
    <xf numFmtId="0" fontId="5" fillId="0" borderId="40" xfId="0" applyFont="1" applyFill="1" applyBorder="1" applyAlignment="1">
      <alignment horizontal="center"/>
    </xf>
    <xf numFmtId="1" fontId="5" fillId="0" borderId="40" xfId="0" applyNumberFormat="1" applyFont="1" applyFill="1" applyBorder="1" applyAlignment="1">
      <alignment horizontal="center"/>
    </xf>
    <xf numFmtId="9" fontId="5" fillId="0" borderId="40" xfId="21" applyFont="1" applyFill="1" applyBorder="1" applyAlignment="1">
      <alignment horizontal="center"/>
    </xf>
    <xf numFmtId="9" fontId="5" fillId="0" borderId="30" xfId="21" applyFont="1" applyFill="1" applyBorder="1" applyAlignment="1">
      <alignment horizontal="center"/>
    </xf>
    <xf numFmtId="1" fontId="5" fillId="0" borderId="29" xfId="21" applyNumberFormat="1" applyFont="1" applyFill="1" applyBorder="1" applyAlignment="1">
      <alignment horizontal="center"/>
    </xf>
    <xf numFmtId="1" fontId="5" fillId="0" borderId="29" xfId="0" applyNumberFormat="1" applyFont="1" applyFill="1" applyBorder="1" applyAlignment="1">
      <alignment horizontal="center"/>
    </xf>
    <xf numFmtId="9" fontId="5" fillId="0" borderId="41" xfId="21" applyFont="1" applyFill="1" applyBorder="1" applyAlignment="1">
      <alignment horizontal="center"/>
    </xf>
    <xf numFmtId="1" fontId="5" fillId="0" borderId="30" xfId="21" applyNumberFormat="1" applyFont="1" applyFill="1" applyBorder="1" applyAlignment="1">
      <alignment horizontal="center"/>
    </xf>
    <xf numFmtId="0" fontId="6" fillId="2" borderId="1" xfId="0" applyFont="1" applyFill="1" applyBorder="1" applyAlignment="1">
      <alignment/>
    </xf>
    <xf numFmtId="0" fontId="5" fillId="2" borderId="31" xfId="0" applyFont="1" applyFill="1" applyBorder="1" applyAlignment="1">
      <alignment horizontal="center"/>
    </xf>
    <xf numFmtId="0" fontId="5" fillId="2" borderId="42" xfId="0" applyFont="1" applyFill="1" applyBorder="1" applyAlignment="1">
      <alignment horizontal="center"/>
    </xf>
    <xf numFmtId="1" fontId="5" fillId="2" borderId="42" xfId="0" applyNumberFormat="1" applyFont="1" applyFill="1" applyBorder="1" applyAlignment="1">
      <alignment horizontal="center"/>
    </xf>
    <xf numFmtId="9" fontId="5" fillId="2" borderId="42" xfId="21" applyFont="1" applyFill="1" applyBorder="1" applyAlignment="1">
      <alignment horizontal="center"/>
    </xf>
    <xf numFmtId="9" fontId="5" fillId="2" borderId="43" xfId="21" applyFont="1" applyFill="1" applyBorder="1" applyAlignment="1">
      <alignment horizontal="center"/>
    </xf>
    <xf numFmtId="1" fontId="5" fillId="2" borderId="31" xfId="0" applyNumberFormat="1" applyFont="1" applyFill="1" applyBorder="1" applyAlignment="1">
      <alignment horizontal="center"/>
    </xf>
    <xf numFmtId="9" fontId="5" fillId="2" borderId="32" xfId="21" applyFont="1" applyFill="1" applyBorder="1" applyAlignment="1">
      <alignment horizontal="center"/>
    </xf>
    <xf numFmtId="1" fontId="5" fillId="2" borderId="32" xfId="0" applyNumberFormat="1" applyFont="1" applyFill="1" applyBorder="1" applyAlignment="1">
      <alignment horizontal="center"/>
    </xf>
    <xf numFmtId="0" fontId="6" fillId="0" borderId="26" xfId="0" applyFont="1" applyFill="1" applyBorder="1" applyAlignment="1">
      <alignment horizontal="center" wrapText="1"/>
    </xf>
    <xf numFmtId="0" fontId="6" fillId="0" borderId="2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99"/>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8</xdr:row>
      <xdr:rowOff>0</xdr:rowOff>
    </xdr:from>
    <xdr:to>
      <xdr:col>43</xdr:col>
      <xdr:colOff>466725</xdr:colOff>
      <xdr:row>101</xdr:row>
      <xdr:rowOff>57150</xdr:rowOff>
    </xdr:to>
    <xdr:pic>
      <xdr:nvPicPr>
        <xdr:cNvPr id="1" name="Picture 70"/>
        <xdr:cNvPicPr preferRelativeResize="1">
          <a:picLocks noChangeAspect="1"/>
        </xdr:cNvPicPr>
      </xdr:nvPicPr>
      <xdr:blipFill>
        <a:blip r:embed="rId1"/>
        <a:stretch>
          <a:fillRect/>
        </a:stretch>
      </xdr:blipFill>
      <xdr:spPr>
        <a:xfrm>
          <a:off x="85725" y="2752725"/>
          <a:ext cx="26565225" cy="15087600"/>
        </a:xfrm>
        <a:prstGeom prst="rect">
          <a:avLst/>
        </a:prstGeom>
        <a:noFill/>
        <a:ln w="9525" cmpd="sng">
          <a:noFill/>
        </a:ln>
      </xdr:spPr>
    </xdr:pic>
    <xdr:clientData/>
  </xdr:twoCellAnchor>
  <xdr:oneCellAnchor>
    <xdr:from>
      <xdr:col>8</xdr:col>
      <xdr:colOff>276225</xdr:colOff>
      <xdr:row>34</xdr:row>
      <xdr:rowOff>104775</xdr:rowOff>
    </xdr:from>
    <xdr:ext cx="161925" cy="352425"/>
    <xdr:sp>
      <xdr:nvSpPr>
        <xdr:cNvPr id="2" name="TextBox 3"/>
        <xdr:cNvSpPr txBox="1">
          <a:spLocks noChangeArrowheads="1"/>
        </xdr:cNvSpPr>
      </xdr:nvSpPr>
      <xdr:spPr>
        <a:xfrm>
          <a:off x="5124450" y="7067550"/>
          <a:ext cx="16192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190500</xdr:colOff>
      <xdr:row>4</xdr:row>
      <xdr:rowOff>28575</xdr:rowOff>
    </xdr:from>
    <xdr:ext cx="161925" cy="352425"/>
    <xdr:sp>
      <xdr:nvSpPr>
        <xdr:cNvPr id="3" name="TextBox 6"/>
        <xdr:cNvSpPr txBox="1">
          <a:spLocks noChangeArrowheads="1"/>
        </xdr:cNvSpPr>
      </xdr:nvSpPr>
      <xdr:spPr>
        <a:xfrm>
          <a:off x="6867525" y="2124075"/>
          <a:ext cx="16192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13</xdr:col>
      <xdr:colOff>381000</xdr:colOff>
      <xdr:row>8</xdr:row>
      <xdr:rowOff>133350</xdr:rowOff>
    </xdr:from>
    <xdr:to>
      <xdr:col>20</xdr:col>
      <xdr:colOff>190500</xdr:colOff>
      <xdr:row>24</xdr:row>
      <xdr:rowOff>28575</xdr:rowOff>
    </xdr:to>
    <xdr:sp>
      <xdr:nvSpPr>
        <xdr:cNvPr id="4" name="Rectangle 29"/>
        <xdr:cNvSpPr>
          <a:spLocks/>
        </xdr:cNvSpPr>
      </xdr:nvSpPr>
      <xdr:spPr>
        <a:xfrm>
          <a:off x="8277225" y="2886075"/>
          <a:ext cx="4076700" cy="2486025"/>
        </a:xfrm>
        <a:prstGeom prst="rect">
          <a:avLst/>
        </a:prstGeom>
        <a:noFill/>
        <a:ln w="444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219075</xdr:colOff>
      <xdr:row>13</xdr:row>
      <xdr:rowOff>28575</xdr:rowOff>
    </xdr:from>
    <xdr:to>
      <xdr:col>24</xdr:col>
      <xdr:colOff>552450</xdr:colOff>
      <xdr:row>20</xdr:row>
      <xdr:rowOff>104775</xdr:rowOff>
    </xdr:to>
    <xdr:sp>
      <xdr:nvSpPr>
        <xdr:cNvPr id="5" name="TextBox 30"/>
        <xdr:cNvSpPr txBox="1">
          <a:spLocks noChangeArrowheads="1"/>
        </xdr:cNvSpPr>
      </xdr:nvSpPr>
      <xdr:spPr>
        <a:xfrm>
          <a:off x="12992100" y="3590925"/>
          <a:ext cx="2162175" cy="120967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2200" b="0" i="0" u="none" baseline="0">
              <a:latin typeface="Arial"/>
              <a:ea typeface="Arial"/>
              <a:cs typeface="Arial"/>
            </a:rPr>
            <a:t>From Stephens to Shorewood (46 students)</a:t>
          </a:r>
        </a:p>
      </xdr:txBody>
    </xdr:sp>
    <xdr:clientData/>
  </xdr:twoCellAnchor>
  <xdr:twoCellAnchor>
    <xdr:from>
      <xdr:col>17</xdr:col>
      <xdr:colOff>161925</xdr:colOff>
      <xdr:row>17</xdr:row>
      <xdr:rowOff>0</xdr:rowOff>
    </xdr:from>
    <xdr:to>
      <xdr:col>21</xdr:col>
      <xdr:colOff>209550</xdr:colOff>
      <xdr:row>18</xdr:row>
      <xdr:rowOff>133350</xdr:rowOff>
    </xdr:to>
    <xdr:sp>
      <xdr:nvSpPr>
        <xdr:cNvPr id="6" name="Line 31"/>
        <xdr:cNvSpPr>
          <a:spLocks/>
        </xdr:cNvSpPr>
      </xdr:nvSpPr>
      <xdr:spPr>
        <a:xfrm flipH="1">
          <a:off x="10496550" y="4210050"/>
          <a:ext cx="24860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24</xdr:row>
      <xdr:rowOff>57150</xdr:rowOff>
    </xdr:from>
    <xdr:to>
      <xdr:col>5</xdr:col>
      <xdr:colOff>409575</xdr:colOff>
      <xdr:row>29</xdr:row>
      <xdr:rowOff>28575</xdr:rowOff>
    </xdr:to>
    <xdr:sp>
      <xdr:nvSpPr>
        <xdr:cNvPr id="7" name="TextBox 33"/>
        <xdr:cNvSpPr txBox="1">
          <a:spLocks noChangeArrowheads="1"/>
        </xdr:cNvSpPr>
      </xdr:nvSpPr>
      <xdr:spPr>
        <a:xfrm>
          <a:off x="104775" y="5400675"/>
          <a:ext cx="3324225" cy="78105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2200" b="0" i="0" u="none" baseline="0">
              <a:latin typeface="Arial"/>
              <a:ea typeface="Arial"/>
              <a:cs typeface="Arial"/>
            </a:rPr>
            <a:t>From Stephens to Muir (0 students now, 35 future)</a:t>
          </a:r>
        </a:p>
      </xdr:txBody>
    </xdr:sp>
    <xdr:clientData/>
  </xdr:twoCellAnchor>
  <xdr:twoCellAnchor>
    <xdr:from>
      <xdr:col>3</xdr:col>
      <xdr:colOff>466725</xdr:colOff>
      <xdr:row>29</xdr:row>
      <xdr:rowOff>85725</xdr:rowOff>
    </xdr:from>
    <xdr:to>
      <xdr:col>4</xdr:col>
      <xdr:colOff>352425</xdr:colOff>
      <xdr:row>38</xdr:row>
      <xdr:rowOff>0</xdr:rowOff>
    </xdr:to>
    <xdr:sp>
      <xdr:nvSpPr>
        <xdr:cNvPr id="8" name="Line 34"/>
        <xdr:cNvSpPr>
          <a:spLocks/>
        </xdr:cNvSpPr>
      </xdr:nvSpPr>
      <xdr:spPr>
        <a:xfrm>
          <a:off x="2266950" y="6238875"/>
          <a:ext cx="495300" cy="1371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37</xdr:row>
      <xdr:rowOff>85725</xdr:rowOff>
    </xdr:from>
    <xdr:to>
      <xdr:col>5</xdr:col>
      <xdr:colOff>161925</xdr:colOff>
      <xdr:row>45</xdr:row>
      <xdr:rowOff>104775</xdr:rowOff>
    </xdr:to>
    <xdr:sp>
      <xdr:nvSpPr>
        <xdr:cNvPr id="9" name="Rectangle 35"/>
        <xdr:cNvSpPr>
          <a:spLocks/>
        </xdr:cNvSpPr>
      </xdr:nvSpPr>
      <xdr:spPr>
        <a:xfrm>
          <a:off x="2286000" y="7534275"/>
          <a:ext cx="895350" cy="1314450"/>
        </a:xfrm>
        <a:prstGeom prst="rect">
          <a:avLst/>
        </a:prstGeom>
        <a:noFill/>
        <a:ln w="444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25</xdr:row>
      <xdr:rowOff>28575</xdr:rowOff>
    </xdr:from>
    <xdr:to>
      <xdr:col>8</xdr:col>
      <xdr:colOff>257175</xdr:colOff>
      <xdr:row>50</xdr:row>
      <xdr:rowOff>57150</xdr:rowOff>
    </xdr:to>
    <xdr:sp>
      <xdr:nvSpPr>
        <xdr:cNvPr id="10" name="Rectangle 43"/>
        <xdr:cNvSpPr>
          <a:spLocks/>
        </xdr:cNvSpPr>
      </xdr:nvSpPr>
      <xdr:spPr>
        <a:xfrm>
          <a:off x="3590925" y="5534025"/>
          <a:ext cx="1514475" cy="4076700"/>
        </a:xfrm>
        <a:prstGeom prst="rect">
          <a:avLst/>
        </a:prstGeom>
        <a:noFill/>
        <a:ln w="444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14</xdr:row>
      <xdr:rowOff>104775</xdr:rowOff>
    </xdr:from>
    <xdr:to>
      <xdr:col>8</xdr:col>
      <xdr:colOff>533400</xdr:colOff>
      <xdr:row>19</xdr:row>
      <xdr:rowOff>76200</xdr:rowOff>
    </xdr:to>
    <xdr:sp>
      <xdr:nvSpPr>
        <xdr:cNvPr id="11" name="TextBox 44"/>
        <xdr:cNvSpPr txBox="1">
          <a:spLocks noChangeArrowheads="1"/>
        </xdr:cNvSpPr>
      </xdr:nvSpPr>
      <xdr:spPr>
        <a:xfrm>
          <a:off x="2466975" y="3829050"/>
          <a:ext cx="2914650" cy="78105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2200" b="0" i="0" u="none" baseline="0">
              <a:latin typeface="Arial"/>
              <a:ea typeface="Arial"/>
              <a:cs typeface="Arial"/>
            </a:rPr>
            <a:t>From Stephens to Muir (33 students)</a:t>
          </a:r>
        </a:p>
      </xdr:txBody>
    </xdr:sp>
    <xdr:clientData/>
  </xdr:twoCellAnchor>
  <xdr:twoCellAnchor>
    <xdr:from>
      <xdr:col>6</xdr:col>
      <xdr:colOff>104775</xdr:colOff>
      <xdr:row>18</xdr:row>
      <xdr:rowOff>0</xdr:rowOff>
    </xdr:from>
    <xdr:to>
      <xdr:col>7</xdr:col>
      <xdr:colOff>247650</xdr:colOff>
      <xdr:row>26</xdr:row>
      <xdr:rowOff>133350</xdr:rowOff>
    </xdr:to>
    <xdr:sp>
      <xdr:nvSpPr>
        <xdr:cNvPr id="12" name="Line 45"/>
        <xdr:cNvSpPr>
          <a:spLocks/>
        </xdr:cNvSpPr>
      </xdr:nvSpPr>
      <xdr:spPr>
        <a:xfrm>
          <a:off x="3733800" y="4371975"/>
          <a:ext cx="752475"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247650</xdr:colOff>
      <xdr:row>51</xdr:row>
      <xdr:rowOff>57150</xdr:rowOff>
    </xdr:from>
    <xdr:to>
      <xdr:col>39</xdr:col>
      <xdr:colOff>161925</xdr:colOff>
      <xdr:row>58</xdr:row>
      <xdr:rowOff>38100</xdr:rowOff>
    </xdr:to>
    <xdr:sp>
      <xdr:nvSpPr>
        <xdr:cNvPr id="13" name="TextBox 47"/>
        <xdr:cNvSpPr txBox="1">
          <a:spLocks noChangeArrowheads="1"/>
        </xdr:cNvSpPr>
      </xdr:nvSpPr>
      <xdr:spPr>
        <a:xfrm>
          <a:off x="19726275" y="9772650"/>
          <a:ext cx="4181475" cy="111442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2200" b="0" i="0" u="none" baseline="0">
              <a:latin typeface="Arial"/>
              <a:ea typeface="Arial"/>
              <a:cs typeface="Arial"/>
            </a:rPr>
            <a:t>3 classrooms of Early Childhood from Muir/Stephens to Midvale/Lincoln</a:t>
          </a:r>
        </a:p>
      </xdr:txBody>
    </xdr:sp>
    <xdr:clientData/>
  </xdr:twoCellAnchor>
  <xdr:twoCellAnchor>
    <xdr:from>
      <xdr:col>0</xdr:col>
      <xdr:colOff>28575</xdr:colOff>
      <xdr:row>1</xdr:row>
      <xdr:rowOff>133350</xdr:rowOff>
    </xdr:from>
    <xdr:to>
      <xdr:col>43</xdr:col>
      <xdr:colOff>352425</xdr:colOff>
      <xdr:row>7</xdr:row>
      <xdr:rowOff>133350</xdr:rowOff>
    </xdr:to>
    <xdr:sp>
      <xdr:nvSpPr>
        <xdr:cNvPr id="14" name="TextBox 50"/>
        <xdr:cNvSpPr txBox="1">
          <a:spLocks noChangeArrowheads="1"/>
        </xdr:cNvSpPr>
      </xdr:nvSpPr>
      <xdr:spPr>
        <a:xfrm>
          <a:off x="28575" y="923925"/>
          <a:ext cx="26508075" cy="1790700"/>
        </a:xfrm>
        <a:prstGeom prst="rect">
          <a:avLst/>
        </a:prstGeom>
        <a:solidFill>
          <a:srgbClr val="CCFFCC"/>
        </a:solidFill>
        <a:ln w="9525" cmpd="sng">
          <a:solidFill>
            <a:srgbClr val="000000"/>
          </a:solidFill>
          <a:headEnd type="none"/>
          <a:tailEnd type="none"/>
        </a:ln>
      </xdr:spPr>
      <xdr:txBody>
        <a:bodyPr vertOverflow="clip" wrap="square"/>
        <a:p>
          <a:pPr algn="ctr">
            <a:defRPr/>
          </a:pPr>
          <a:r>
            <a:rPr lang="en-US" cap="none" sz="3600" b="1" i="0" u="none" baseline="0">
              <a:latin typeface="Arial"/>
              <a:ea typeface="Arial"/>
              <a:cs typeface="Arial"/>
            </a:rPr>
            <a:t>New Leopold addition. No new school far west side. Gain capacity by programmatic changes, e.g.SAGE reduction, Art and Music rooms converted to classrooms, or reduction of flexible room, at Crestwood and Chavez (increasing capacity).   Early Childhood moved from Stephens and Muir to Midvale-Lincoln.  Multiple boundary changes.</a:t>
          </a:r>
        </a:p>
      </xdr:txBody>
    </xdr:sp>
    <xdr:clientData/>
  </xdr:twoCellAnchor>
  <xdr:twoCellAnchor>
    <xdr:from>
      <xdr:col>19</xdr:col>
      <xdr:colOff>57150</xdr:colOff>
      <xdr:row>64</xdr:row>
      <xdr:rowOff>85725</xdr:rowOff>
    </xdr:from>
    <xdr:to>
      <xdr:col>19</xdr:col>
      <xdr:colOff>123825</xdr:colOff>
      <xdr:row>70</xdr:row>
      <xdr:rowOff>28575</xdr:rowOff>
    </xdr:to>
    <xdr:sp>
      <xdr:nvSpPr>
        <xdr:cNvPr id="15" name="Line 52"/>
        <xdr:cNvSpPr>
          <a:spLocks/>
        </xdr:cNvSpPr>
      </xdr:nvSpPr>
      <xdr:spPr>
        <a:xfrm flipV="1">
          <a:off x="11610975" y="11906250"/>
          <a:ext cx="66675"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542925</xdr:colOff>
      <xdr:row>59</xdr:row>
      <xdr:rowOff>104775</xdr:rowOff>
    </xdr:from>
    <xdr:to>
      <xdr:col>30</xdr:col>
      <xdr:colOff>238125</xdr:colOff>
      <xdr:row>62</xdr:row>
      <xdr:rowOff>47625</xdr:rowOff>
    </xdr:to>
    <xdr:sp>
      <xdr:nvSpPr>
        <xdr:cNvPr id="16" name="TextBox 55"/>
        <xdr:cNvSpPr txBox="1">
          <a:spLocks noChangeArrowheads="1"/>
        </xdr:cNvSpPr>
      </xdr:nvSpPr>
      <xdr:spPr>
        <a:xfrm>
          <a:off x="15144750" y="11115675"/>
          <a:ext cx="3352800" cy="42862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2200" b="1" i="0" u="none" baseline="0">
              <a:latin typeface="Arial"/>
              <a:ea typeface="Arial"/>
              <a:cs typeface="Arial"/>
            </a:rPr>
            <a:t>Leopold addition </a:t>
          </a:r>
        </a:p>
      </xdr:txBody>
    </xdr:sp>
    <xdr:clientData/>
  </xdr:twoCellAnchor>
  <xdr:twoCellAnchor>
    <xdr:from>
      <xdr:col>9</xdr:col>
      <xdr:colOff>323850</xdr:colOff>
      <xdr:row>43</xdr:row>
      <xdr:rowOff>133350</xdr:rowOff>
    </xdr:from>
    <xdr:to>
      <xdr:col>12</xdr:col>
      <xdr:colOff>228600</xdr:colOff>
      <xdr:row>50</xdr:row>
      <xdr:rowOff>133350</xdr:rowOff>
    </xdr:to>
    <xdr:sp>
      <xdr:nvSpPr>
        <xdr:cNvPr id="17" name="Rectangle 62"/>
        <xdr:cNvSpPr>
          <a:spLocks/>
        </xdr:cNvSpPr>
      </xdr:nvSpPr>
      <xdr:spPr>
        <a:xfrm>
          <a:off x="5781675" y="8553450"/>
          <a:ext cx="1733550" cy="1133475"/>
        </a:xfrm>
        <a:prstGeom prst="rect">
          <a:avLst/>
        </a:prstGeom>
        <a:noFill/>
        <a:ln w="444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32</xdr:row>
      <xdr:rowOff>57150</xdr:rowOff>
    </xdr:from>
    <xdr:to>
      <xdr:col>15</xdr:col>
      <xdr:colOff>85725</xdr:colOff>
      <xdr:row>37</xdr:row>
      <xdr:rowOff>28575</xdr:rowOff>
    </xdr:to>
    <xdr:sp>
      <xdr:nvSpPr>
        <xdr:cNvPr id="18" name="TextBox 63"/>
        <xdr:cNvSpPr txBox="1">
          <a:spLocks noChangeArrowheads="1"/>
        </xdr:cNvSpPr>
      </xdr:nvSpPr>
      <xdr:spPr>
        <a:xfrm>
          <a:off x="5867400" y="6696075"/>
          <a:ext cx="3333750" cy="78105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2200" b="0" i="0" u="none" baseline="0">
              <a:latin typeface="Arial"/>
              <a:ea typeface="Arial"/>
              <a:cs typeface="Arial"/>
            </a:rPr>
            <a:t>From Falk to Crestwood (49 students)</a:t>
          </a:r>
        </a:p>
      </xdr:txBody>
    </xdr:sp>
    <xdr:clientData/>
  </xdr:twoCellAnchor>
  <xdr:twoCellAnchor>
    <xdr:from>
      <xdr:col>11</xdr:col>
      <xdr:colOff>542925</xdr:colOff>
      <xdr:row>36</xdr:row>
      <xdr:rowOff>57150</xdr:rowOff>
    </xdr:from>
    <xdr:to>
      <xdr:col>12</xdr:col>
      <xdr:colOff>66675</xdr:colOff>
      <xdr:row>45</xdr:row>
      <xdr:rowOff>57150</xdr:rowOff>
    </xdr:to>
    <xdr:sp>
      <xdr:nvSpPr>
        <xdr:cNvPr id="19" name="Line 64"/>
        <xdr:cNvSpPr>
          <a:spLocks/>
        </xdr:cNvSpPr>
      </xdr:nvSpPr>
      <xdr:spPr>
        <a:xfrm flipH="1">
          <a:off x="7219950" y="7343775"/>
          <a:ext cx="133350" cy="1457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276225</xdr:colOff>
      <xdr:row>70</xdr:row>
      <xdr:rowOff>0</xdr:rowOff>
    </xdr:from>
    <xdr:to>
      <xdr:col>21</xdr:col>
      <xdr:colOff>142875</xdr:colOff>
      <xdr:row>74</xdr:row>
      <xdr:rowOff>104775</xdr:rowOff>
    </xdr:to>
    <xdr:sp>
      <xdr:nvSpPr>
        <xdr:cNvPr id="20" name="TextBox 67"/>
        <xdr:cNvSpPr txBox="1">
          <a:spLocks noChangeArrowheads="1"/>
        </xdr:cNvSpPr>
      </xdr:nvSpPr>
      <xdr:spPr>
        <a:xfrm>
          <a:off x="10001250" y="12792075"/>
          <a:ext cx="2914650" cy="75247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2200" b="0" i="0" u="none" baseline="0">
              <a:latin typeface="Arial"/>
              <a:ea typeface="Arial"/>
              <a:cs typeface="Arial"/>
            </a:rPr>
            <a:t>Allied Dr to Crestwood &amp; Stephens</a:t>
          </a:r>
        </a:p>
      </xdr:txBody>
    </xdr:sp>
    <xdr:clientData/>
  </xdr:twoCellAnchor>
  <xdr:twoCellAnchor>
    <xdr:from>
      <xdr:col>11</xdr:col>
      <xdr:colOff>485775</xdr:colOff>
      <xdr:row>61</xdr:row>
      <xdr:rowOff>57150</xdr:rowOff>
    </xdr:from>
    <xdr:to>
      <xdr:col>13</xdr:col>
      <xdr:colOff>466725</xdr:colOff>
      <xdr:row>67</xdr:row>
      <xdr:rowOff>0</xdr:rowOff>
    </xdr:to>
    <xdr:sp>
      <xdr:nvSpPr>
        <xdr:cNvPr id="21" name="Rectangle 71"/>
        <xdr:cNvSpPr>
          <a:spLocks/>
        </xdr:cNvSpPr>
      </xdr:nvSpPr>
      <xdr:spPr>
        <a:xfrm>
          <a:off x="7162800" y="11391900"/>
          <a:ext cx="1200150" cy="914400"/>
        </a:xfrm>
        <a:prstGeom prst="rect">
          <a:avLst/>
        </a:prstGeom>
        <a:noFill/>
        <a:ln w="444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54</xdr:row>
      <xdr:rowOff>57150</xdr:rowOff>
    </xdr:from>
    <xdr:to>
      <xdr:col>12</xdr:col>
      <xdr:colOff>276225</xdr:colOff>
      <xdr:row>59</xdr:row>
      <xdr:rowOff>28575</xdr:rowOff>
    </xdr:to>
    <xdr:sp>
      <xdr:nvSpPr>
        <xdr:cNvPr id="22" name="TextBox 72"/>
        <xdr:cNvSpPr txBox="1">
          <a:spLocks noChangeArrowheads="1"/>
        </xdr:cNvSpPr>
      </xdr:nvSpPr>
      <xdr:spPr>
        <a:xfrm>
          <a:off x="4648200" y="10258425"/>
          <a:ext cx="2914650" cy="78105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2200" b="0" i="0" u="none" baseline="0">
              <a:latin typeface="Arial"/>
              <a:ea typeface="Arial"/>
              <a:cs typeface="Arial"/>
            </a:rPr>
            <a:t>From Huegel to Chavez (43 students)</a:t>
          </a:r>
        </a:p>
      </xdr:txBody>
    </xdr:sp>
    <xdr:clientData/>
  </xdr:twoCellAnchor>
  <xdr:twoCellAnchor>
    <xdr:from>
      <xdr:col>10</xdr:col>
      <xdr:colOff>571500</xdr:colOff>
      <xdr:row>58</xdr:row>
      <xdr:rowOff>133350</xdr:rowOff>
    </xdr:from>
    <xdr:to>
      <xdr:col>12</xdr:col>
      <xdr:colOff>495300</xdr:colOff>
      <xdr:row>63</xdr:row>
      <xdr:rowOff>0</xdr:rowOff>
    </xdr:to>
    <xdr:sp>
      <xdr:nvSpPr>
        <xdr:cNvPr id="23" name="Line 73"/>
        <xdr:cNvSpPr>
          <a:spLocks/>
        </xdr:cNvSpPr>
      </xdr:nvSpPr>
      <xdr:spPr>
        <a:xfrm>
          <a:off x="6638925" y="10982325"/>
          <a:ext cx="1143000"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571500</xdr:colOff>
      <xdr:row>77</xdr:row>
      <xdr:rowOff>28575</xdr:rowOff>
    </xdr:from>
    <xdr:to>
      <xdr:col>25</xdr:col>
      <xdr:colOff>238125</xdr:colOff>
      <xdr:row>82</xdr:row>
      <xdr:rowOff>57150</xdr:rowOff>
    </xdr:to>
    <xdr:sp>
      <xdr:nvSpPr>
        <xdr:cNvPr id="24" name="TextBox 74"/>
        <xdr:cNvSpPr txBox="1">
          <a:spLocks noChangeArrowheads="1"/>
        </xdr:cNvSpPr>
      </xdr:nvSpPr>
      <xdr:spPr>
        <a:xfrm>
          <a:off x="12125325" y="13925550"/>
          <a:ext cx="3324225" cy="83820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2200" b="0" i="0" u="none" baseline="0">
              <a:latin typeface="Arial"/>
              <a:ea typeface="Arial"/>
              <a:cs typeface="Arial"/>
            </a:rPr>
            <a:t>From Chavez to Thoreau (56 students)</a:t>
          </a:r>
        </a:p>
      </xdr:txBody>
    </xdr:sp>
    <xdr:clientData/>
  </xdr:twoCellAnchor>
  <xdr:twoCellAnchor>
    <xdr:from>
      <xdr:col>24</xdr:col>
      <xdr:colOff>485775</xdr:colOff>
      <xdr:row>68</xdr:row>
      <xdr:rowOff>85725</xdr:rowOff>
    </xdr:from>
    <xdr:to>
      <xdr:col>26</xdr:col>
      <xdr:colOff>485775</xdr:colOff>
      <xdr:row>76</xdr:row>
      <xdr:rowOff>114300</xdr:rowOff>
    </xdr:to>
    <xdr:sp>
      <xdr:nvSpPr>
        <xdr:cNvPr id="25" name="Rectangle 75"/>
        <xdr:cNvSpPr>
          <a:spLocks/>
        </xdr:cNvSpPr>
      </xdr:nvSpPr>
      <xdr:spPr>
        <a:xfrm>
          <a:off x="15087600" y="12553950"/>
          <a:ext cx="1219200" cy="1323975"/>
        </a:xfrm>
        <a:prstGeom prst="rect">
          <a:avLst/>
        </a:prstGeom>
        <a:noFill/>
        <a:ln w="444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247650</xdr:colOff>
      <xdr:row>71</xdr:row>
      <xdr:rowOff>28575</xdr:rowOff>
    </xdr:from>
    <xdr:to>
      <xdr:col>25</xdr:col>
      <xdr:colOff>542925</xdr:colOff>
      <xdr:row>77</xdr:row>
      <xdr:rowOff>104775</xdr:rowOff>
    </xdr:to>
    <xdr:sp>
      <xdr:nvSpPr>
        <xdr:cNvPr id="26" name="Line 76"/>
        <xdr:cNvSpPr>
          <a:spLocks/>
        </xdr:cNvSpPr>
      </xdr:nvSpPr>
      <xdr:spPr>
        <a:xfrm flipV="1">
          <a:off x="14849475" y="12982575"/>
          <a:ext cx="904875"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161925</xdr:rowOff>
    </xdr:from>
    <xdr:to>
      <xdr:col>12</xdr:col>
      <xdr:colOff>542925</xdr:colOff>
      <xdr:row>4</xdr:row>
      <xdr:rowOff>114300</xdr:rowOff>
    </xdr:to>
    <xdr:sp>
      <xdr:nvSpPr>
        <xdr:cNvPr id="1" name="TextBox 3"/>
        <xdr:cNvSpPr txBox="1">
          <a:spLocks noChangeArrowheads="1"/>
        </xdr:cNvSpPr>
      </xdr:nvSpPr>
      <xdr:spPr>
        <a:xfrm>
          <a:off x="219075" y="390525"/>
          <a:ext cx="9515475" cy="6381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New Leopold addition. No new school far west side. Gain capacity by programmatic changes, e.g.SAGE reduction, Art and Music rooms converted to classrooms, or reduction of flexible room, at Crestwood and Chavez (increasing capacity).   Early Childhood moved from Stephens and Muir to Midvale-Lincoln.  Multiple boundary changes.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undary%20Planning\2006\Final%20Counts%20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undary%20Planning\Tim%20Folder\Maps%20w%20Move%20Area%20Co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e"/>
      <sheetName val="CP2a"/>
      <sheetName val="CP4 New LK"/>
      <sheetName val="CP1aProgram chg"/>
      <sheetName val="CP1a fixed"/>
      <sheetName val="CP1a"/>
      <sheetName val="CP 2 w Leop 7 Rm"/>
      <sheetName val="CP 3a"/>
      <sheetName val="CP5"/>
      <sheetName val="CP4"/>
      <sheetName val="CP3"/>
      <sheetName val="CP2"/>
      <sheetName val="CP1"/>
      <sheetName val="Proj 2011 from Enr Proj"/>
      <sheetName val="M3D3R"/>
      <sheetName val="M3D1R"/>
      <sheetName val="Current"/>
      <sheetName val="Low Real"/>
      <sheetName val="Low By Boundary"/>
      <sheetName val="boe capacity ranges"/>
    </sheetNames>
    <sheetDataSet>
      <sheetData sheetId="0">
        <row r="3">
          <cell r="A3" t="str">
            <v>Allis/Nuestro Mundo</v>
          </cell>
          <cell r="B3">
            <v>524</v>
          </cell>
          <cell r="C3">
            <v>534</v>
          </cell>
          <cell r="D3">
            <v>0.583969465648855</v>
          </cell>
          <cell r="E3">
            <v>306</v>
          </cell>
          <cell r="G3">
            <v>675.1091781624373</v>
          </cell>
          <cell r="O3">
            <v>549</v>
          </cell>
          <cell r="T3">
            <v>524</v>
          </cell>
          <cell r="U3">
            <v>0.9544626593806922</v>
          </cell>
          <cell r="W3">
            <v>0.583969465648855</v>
          </cell>
        </row>
        <row r="4">
          <cell r="A4" t="str">
            <v>Chavez</v>
          </cell>
          <cell r="B4">
            <v>610</v>
          </cell>
          <cell r="C4">
            <v>594</v>
          </cell>
          <cell r="D4">
            <v>0.26229508196721313</v>
          </cell>
          <cell r="E4">
            <v>160</v>
          </cell>
          <cell r="G4">
            <v>713.5423369087581</v>
          </cell>
          <cell r="BF4">
            <v>140</v>
          </cell>
          <cell r="BT4">
            <v>597</v>
          </cell>
          <cell r="BW4">
            <v>0.23450586264656617</v>
          </cell>
        </row>
        <row r="5">
          <cell r="A5" t="str">
            <v>Crestwood</v>
          </cell>
          <cell r="B5">
            <v>382</v>
          </cell>
          <cell r="C5">
            <v>387</v>
          </cell>
          <cell r="D5">
            <v>0.19895287958115182</v>
          </cell>
          <cell r="E5">
            <v>76</v>
          </cell>
          <cell r="G5">
            <v>470.91127320658654</v>
          </cell>
          <cell r="BF5">
            <v>99</v>
          </cell>
          <cell r="BT5">
            <v>454</v>
          </cell>
          <cell r="BW5">
            <v>0.2687224669603524</v>
          </cell>
        </row>
        <row r="6">
          <cell r="A6" t="str">
            <v>Elvehjem</v>
          </cell>
          <cell r="B6">
            <v>385</v>
          </cell>
          <cell r="C6">
            <v>391</v>
          </cell>
          <cell r="D6">
            <v>0.18701298701298702</v>
          </cell>
          <cell r="E6">
            <v>72</v>
          </cell>
          <cell r="G6">
            <v>484.3380097080582</v>
          </cell>
          <cell r="O6">
            <v>588</v>
          </cell>
          <cell r="BF6">
            <v>72</v>
          </cell>
          <cell r="BT6">
            <v>385</v>
          </cell>
          <cell r="BW6">
            <v>0.18701298701298702</v>
          </cell>
        </row>
        <row r="7">
          <cell r="A7" t="str">
            <v>Emerson</v>
          </cell>
          <cell r="B7">
            <v>280</v>
          </cell>
          <cell r="C7">
            <v>261</v>
          </cell>
          <cell r="D7">
            <v>0.5642857142857143</v>
          </cell>
          <cell r="E7">
            <v>158</v>
          </cell>
          <cell r="G7">
            <v>288.47811446026566</v>
          </cell>
          <cell r="O7">
            <v>424.8</v>
          </cell>
          <cell r="BF7">
            <v>158</v>
          </cell>
          <cell r="BT7">
            <v>280</v>
          </cell>
          <cell r="BW7">
            <v>0.5642857142857143</v>
          </cell>
        </row>
        <row r="8">
          <cell r="A8" t="str">
            <v>Falk</v>
          </cell>
          <cell r="B8">
            <v>373</v>
          </cell>
          <cell r="C8">
            <v>359</v>
          </cell>
          <cell r="D8">
            <v>0.5522788203753352</v>
          </cell>
          <cell r="E8">
            <v>206</v>
          </cell>
          <cell r="G8">
            <v>399.0706446933419</v>
          </cell>
          <cell r="O8">
            <v>372</v>
          </cell>
          <cell r="BF8">
            <v>180</v>
          </cell>
          <cell r="BT8">
            <v>324</v>
          </cell>
          <cell r="BW8">
            <v>0.5648148148148148</v>
          </cell>
        </row>
        <row r="9">
          <cell r="A9" t="str">
            <v>Frank-Rand</v>
          </cell>
          <cell r="B9">
            <v>663</v>
          </cell>
          <cell r="C9">
            <v>694</v>
          </cell>
          <cell r="D9">
            <v>0.22171945701357465</v>
          </cell>
          <cell r="E9">
            <v>147</v>
          </cell>
          <cell r="G9">
            <v>712.1027559175882</v>
          </cell>
          <cell r="O9">
            <v>724</v>
          </cell>
          <cell r="BF9">
            <v>147</v>
          </cell>
          <cell r="BT9">
            <v>663</v>
          </cell>
          <cell r="BW9">
            <v>0.22171945701357465</v>
          </cell>
        </row>
        <row r="10">
          <cell r="A10" t="str">
            <v>Glendale</v>
          </cell>
          <cell r="B10">
            <v>269</v>
          </cell>
          <cell r="C10">
            <v>330</v>
          </cell>
          <cell r="D10">
            <v>0.7100371747211895</v>
          </cell>
          <cell r="E10">
            <v>191</v>
          </cell>
          <cell r="G10">
            <v>431.19790495585084</v>
          </cell>
          <cell r="O10">
            <v>460.2</v>
          </cell>
          <cell r="BF10">
            <v>191</v>
          </cell>
          <cell r="BT10">
            <v>269</v>
          </cell>
          <cell r="BW10">
            <v>0.7100371747211895</v>
          </cell>
        </row>
        <row r="11">
          <cell r="A11" t="str">
            <v>Gompers</v>
          </cell>
          <cell r="B11">
            <v>248</v>
          </cell>
          <cell r="C11">
            <v>246</v>
          </cell>
          <cell r="D11">
            <v>0.36693548387096775</v>
          </cell>
          <cell r="E11">
            <v>91</v>
          </cell>
          <cell r="G11">
            <v>281.03211122424625</v>
          </cell>
          <cell r="O11">
            <v>263</v>
          </cell>
          <cell r="BF11">
            <v>91</v>
          </cell>
          <cell r="BT11">
            <v>248</v>
          </cell>
          <cell r="BW11">
            <v>0.36693548387096775</v>
          </cell>
        </row>
        <row r="12">
          <cell r="A12" t="str">
            <v>Hawthorne</v>
          </cell>
          <cell r="B12">
            <v>339</v>
          </cell>
          <cell r="C12">
            <v>319</v>
          </cell>
          <cell r="D12">
            <v>0.6135693215339233</v>
          </cell>
          <cell r="E12">
            <v>208</v>
          </cell>
          <cell r="G12">
            <v>341.898428716888</v>
          </cell>
          <cell r="O12">
            <v>372</v>
          </cell>
          <cell r="BF12">
            <v>208</v>
          </cell>
          <cell r="BT12">
            <v>339</v>
          </cell>
          <cell r="BW12">
            <v>0.6135693215339233</v>
          </cell>
        </row>
        <row r="14">
          <cell r="A14" t="str">
            <v>Huegel</v>
          </cell>
          <cell r="B14">
            <v>479</v>
          </cell>
          <cell r="C14">
            <v>456</v>
          </cell>
          <cell r="D14">
            <v>0.4363256784968685</v>
          </cell>
          <cell r="E14">
            <v>209</v>
          </cell>
          <cell r="G14">
            <v>498.36369868745527</v>
          </cell>
          <cell r="O14">
            <v>470</v>
          </cell>
          <cell r="BF14">
            <v>183</v>
          </cell>
          <cell r="BT14">
            <v>436</v>
          </cell>
          <cell r="BW14">
            <v>0.4197247706422018</v>
          </cell>
        </row>
        <row r="15">
          <cell r="A15" t="str">
            <v>Kennedy</v>
          </cell>
          <cell r="B15">
            <v>537</v>
          </cell>
          <cell r="C15">
            <v>491</v>
          </cell>
          <cell r="D15">
            <v>0.2644320297951583</v>
          </cell>
          <cell r="E15">
            <v>142</v>
          </cell>
          <cell r="G15">
            <v>671.230016180097</v>
          </cell>
          <cell r="O15">
            <v>564</v>
          </cell>
          <cell r="BF15">
            <v>142</v>
          </cell>
          <cell r="BT15">
            <v>537</v>
          </cell>
          <cell r="BW15">
            <v>0.2644320297951583</v>
          </cell>
        </row>
        <row r="16">
          <cell r="A16" t="str">
            <v>Lake View</v>
          </cell>
          <cell r="B16">
            <v>281</v>
          </cell>
          <cell r="C16">
            <v>278</v>
          </cell>
          <cell r="D16">
            <v>0.5693950177935944</v>
          </cell>
          <cell r="E16">
            <v>160</v>
          </cell>
          <cell r="G16">
            <v>265.90485096173734</v>
          </cell>
          <cell r="O16">
            <v>266</v>
          </cell>
          <cell r="BF16">
            <v>160</v>
          </cell>
          <cell r="BT16">
            <v>281</v>
          </cell>
          <cell r="BW16">
            <v>0.5693950177935944</v>
          </cell>
        </row>
        <row r="17">
          <cell r="A17" t="str">
            <v>Laph-Marq</v>
          </cell>
          <cell r="B17">
            <v>411</v>
          </cell>
          <cell r="C17">
            <v>444</v>
          </cell>
          <cell r="D17">
            <v>0.340632603406326</v>
          </cell>
          <cell r="E17">
            <v>140</v>
          </cell>
          <cell r="G17">
            <v>461.0706446933418</v>
          </cell>
          <cell r="O17">
            <v>619</v>
          </cell>
          <cell r="BF17">
            <v>140</v>
          </cell>
          <cell r="BT17">
            <v>411</v>
          </cell>
          <cell r="BW17">
            <v>0.340632603406326</v>
          </cell>
        </row>
        <row r="18">
          <cell r="A18" t="str">
            <v>Leopold</v>
          </cell>
          <cell r="B18">
            <v>708</v>
          </cell>
          <cell r="C18">
            <v>678</v>
          </cell>
          <cell r="D18">
            <v>0.5028248587570622</v>
          </cell>
          <cell r="E18">
            <v>356</v>
          </cell>
          <cell r="G18">
            <v>761.9690734102298</v>
          </cell>
          <cell r="O18">
            <v>655</v>
          </cell>
          <cell r="BF18">
            <v>356</v>
          </cell>
          <cell r="BT18">
            <v>708</v>
          </cell>
          <cell r="BW18">
            <v>0.5028248587570622</v>
          </cell>
        </row>
        <row r="19">
          <cell r="A19" t="str">
            <v>Lindbergh</v>
          </cell>
          <cell r="B19">
            <v>200</v>
          </cell>
          <cell r="C19">
            <v>248</v>
          </cell>
          <cell r="D19">
            <v>0.64</v>
          </cell>
          <cell r="E19">
            <v>128</v>
          </cell>
          <cell r="G19">
            <v>238.61179696762392</v>
          </cell>
          <cell r="O19">
            <v>248</v>
          </cell>
          <cell r="BF19">
            <v>128</v>
          </cell>
          <cell r="BT19">
            <v>200</v>
          </cell>
          <cell r="BW19">
            <v>0.64</v>
          </cell>
        </row>
        <row r="20">
          <cell r="A20" t="str">
            <v>Lowell</v>
          </cell>
          <cell r="B20">
            <v>274</v>
          </cell>
          <cell r="C20">
            <v>266</v>
          </cell>
          <cell r="D20">
            <v>0.45985401459854014</v>
          </cell>
          <cell r="E20">
            <v>126</v>
          </cell>
          <cell r="G20">
            <v>294.33158746320896</v>
          </cell>
          <cell r="O20">
            <v>425</v>
          </cell>
          <cell r="BF20">
            <v>126</v>
          </cell>
          <cell r="BT20">
            <v>274</v>
          </cell>
          <cell r="BW20">
            <v>0.45985401459854014</v>
          </cell>
        </row>
        <row r="21">
          <cell r="A21" t="str">
            <v>Mendota</v>
          </cell>
          <cell r="B21">
            <v>275</v>
          </cell>
          <cell r="C21">
            <v>239</v>
          </cell>
          <cell r="D21">
            <v>0.7636363636363637</v>
          </cell>
          <cell r="E21">
            <v>210</v>
          </cell>
          <cell r="G21">
            <v>253.89842871688802</v>
          </cell>
          <cell r="O21">
            <v>354</v>
          </cell>
          <cell r="BF21">
            <v>210</v>
          </cell>
          <cell r="BT21">
            <v>275</v>
          </cell>
          <cell r="BW21">
            <v>0.7636363636363637</v>
          </cell>
        </row>
        <row r="22">
          <cell r="A22" t="str">
            <v>Midv-Linc</v>
          </cell>
          <cell r="B22">
            <v>736</v>
          </cell>
          <cell r="C22">
            <v>697</v>
          </cell>
          <cell r="D22">
            <v>0.6413043478260869</v>
          </cell>
          <cell r="E22">
            <v>472</v>
          </cell>
          <cell r="G22">
            <v>741</v>
          </cell>
          <cell r="BF22">
            <v>472</v>
          </cell>
          <cell r="BT22">
            <v>736</v>
          </cell>
          <cell r="BW22">
            <v>0.6413043478260869</v>
          </cell>
        </row>
        <row r="23">
          <cell r="A23" t="str">
            <v>Muir</v>
          </cell>
          <cell r="B23">
            <v>381</v>
          </cell>
          <cell r="C23">
            <v>399</v>
          </cell>
          <cell r="D23">
            <v>0.29658792650918636</v>
          </cell>
          <cell r="E23">
            <v>113</v>
          </cell>
          <cell r="G23">
            <v>434.3444319529075</v>
          </cell>
          <cell r="BF23">
            <v>120</v>
          </cell>
          <cell r="BT23">
            <v>414</v>
          </cell>
          <cell r="BW23">
            <v>0.2898550724637681</v>
          </cell>
        </row>
        <row r="24">
          <cell r="A24" t="str">
            <v>Orchard Ridge</v>
          </cell>
          <cell r="B24">
            <v>245</v>
          </cell>
          <cell r="C24">
            <v>257</v>
          </cell>
          <cell r="D24">
            <v>0.3836734693877551</v>
          </cell>
          <cell r="E24">
            <v>94</v>
          </cell>
          <cell r="G24">
            <v>277.88558422718955</v>
          </cell>
          <cell r="O24">
            <v>300.8</v>
          </cell>
          <cell r="BF24">
            <v>120</v>
          </cell>
          <cell r="BT24">
            <v>245</v>
          </cell>
          <cell r="BW24">
            <v>0.3836734693877551</v>
          </cell>
        </row>
        <row r="25">
          <cell r="A25" t="str">
            <v>Sandburg</v>
          </cell>
          <cell r="B25">
            <v>302</v>
          </cell>
          <cell r="C25">
            <v>296</v>
          </cell>
          <cell r="D25">
            <v>0.46688741721854304</v>
          </cell>
          <cell r="E25">
            <v>141</v>
          </cell>
          <cell r="G25">
            <v>347.7583239646806</v>
          </cell>
          <cell r="O25">
            <v>357.2</v>
          </cell>
          <cell r="BF25">
            <v>141</v>
          </cell>
          <cell r="BT25">
            <v>302</v>
          </cell>
          <cell r="BW25">
            <v>0.46688741721854304</v>
          </cell>
        </row>
        <row r="26">
          <cell r="A26" t="str">
            <v>Schenk</v>
          </cell>
          <cell r="B26">
            <v>377</v>
          </cell>
          <cell r="C26">
            <v>368</v>
          </cell>
          <cell r="D26">
            <v>0.5888594164456233</v>
          </cell>
          <cell r="E26">
            <v>222</v>
          </cell>
          <cell r="G26">
            <v>457.50380343966265</v>
          </cell>
          <cell r="O26">
            <v>395</v>
          </cell>
          <cell r="BF26">
            <v>222</v>
          </cell>
          <cell r="BT26">
            <v>377</v>
          </cell>
          <cell r="BW26">
            <v>0.5888594164456233</v>
          </cell>
        </row>
        <row r="27">
          <cell r="A27" t="str">
            <v>Shorewood</v>
          </cell>
          <cell r="B27">
            <v>385</v>
          </cell>
          <cell r="C27">
            <v>443</v>
          </cell>
          <cell r="D27">
            <v>0.2779220779220779</v>
          </cell>
          <cell r="E27">
            <v>107</v>
          </cell>
          <cell r="G27">
            <v>443.2171716903985</v>
          </cell>
          <cell r="O27">
            <v>470</v>
          </cell>
          <cell r="BF27">
            <v>110</v>
          </cell>
          <cell r="BT27">
            <v>431</v>
          </cell>
          <cell r="BW27">
            <v>0.2552204176334107</v>
          </cell>
        </row>
        <row r="28">
          <cell r="A28" t="str">
            <v>Stephens</v>
          </cell>
          <cell r="B28">
            <v>504</v>
          </cell>
          <cell r="C28">
            <v>494</v>
          </cell>
          <cell r="D28">
            <v>0.2718253968253968</v>
          </cell>
          <cell r="E28">
            <v>137</v>
          </cell>
          <cell r="G28">
            <v>661.0834891830403</v>
          </cell>
          <cell r="BF28">
            <v>171</v>
          </cell>
          <cell r="BT28">
            <v>471</v>
          </cell>
          <cell r="BW28">
            <v>0.3630573248407643</v>
          </cell>
        </row>
        <row r="29">
          <cell r="A29" t="str">
            <v>Thoreau</v>
          </cell>
          <cell r="B29">
            <v>420</v>
          </cell>
          <cell r="C29">
            <v>411</v>
          </cell>
          <cell r="D29">
            <v>0.48333333333333334</v>
          </cell>
          <cell r="E29">
            <v>203</v>
          </cell>
          <cell r="G29">
            <v>386.2043272007</v>
          </cell>
          <cell r="O29">
            <v>432.4</v>
          </cell>
          <cell r="BF29">
            <v>182</v>
          </cell>
          <cell r="BT29">
            <v>407</v>
          </cell>
          <cell r="BW29">
            <v>0.44717444717444715</v>
          </cell>
        </row>
        <row r="30">
          <cell r="A30" t="str">
            <v>Van Hise</v>
          </cell>
          <cell r="B30">
            <v>291</v>
          </cell>
          <cell r="C30">
            <v>299</v>
          </cell>
          <cell r="D30">
            <v>0.23024054982817868</v>
          </cell>
          <cell r="E30">
            <v>67</v>
          </cell>
          <cell r="G30">
            <v>310.47811446026566</v>
          </cell>
          <cell r="O30">
            <v>305.5</v>
          </cell>
          <cell r="BF30">
            <v>67</v>
          </cell>
          <cell r="BT30">
            <v>291</v>
          </cell>
          <cell r="BW30">
            <v>0.23024054982817868</v>
          </cell>
        </row>
        <row r="32">
          <cell r="A32" t="str">
            <v>TOTAL STUDENTS MOVED</v>
          </cell>
          <cell r="BT32">
            <v>227</v>
          </cell>
          <cell r="BV32">
            <v>105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rrent"/>
      <sheetName val="Mod 3E1"/>
      <sheetName val="Map of Mod 3D3"/>
      <sheetName val="Map of Mod 3D2"/>
      <sheetName val="Map of Mod 3D1"/>
      <sheetName val="Map of Mod 3B1"/>
      <sheetName val="Map of Mod 3A3"/>
      <sheetName val="Map of Mod 3A2"/>
      <sheetName val="Map of Mod 2G Packers"/>
      <sheetName val="Mod 2F"/>
      <sheetName val="Mod 2E"/>
      <sheetName val="Mod 2D"/>
      <sheetName val="Map of Mod 2A"/>
      <sheetName val="Map of Mod 1B"/>
      <sheetName val="Map of Mod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4"/>
  <sheetViews>
    <sheetView zoomScale="35" zoomScaleNormal="35" workbookViewId="0" topLeftCell="A1">
      <selection activeCell="AV54" sqref="AV54"/>
    </sheetView>
  </sheetViews>
  <sheetFormatPr defaultColWidth="9.140625" defaultRowHeight="12.75"/>
  <cols>
    <col min="1" max="1" width="8.7109375" style="0" customWidth="1"/>
  </cols>
  <sheetData>
    <row r="1" spans="1:44" s="49" customFormat="1" ht="62.25" customHeight="1">
      <c r="A1" s="66" t="s">
        <v>88</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row>
    <row r="2" ht="45" customHeight="1"/>
    <row r="3" ht="44.25" customHeight="1"/>
    <row r="4" ht="13.5" thickBot="1">
      <c r="A4" s="67"/>
    </row>
    <row r="8" ht="13.5" customHeight="1"/>
    <row r="77" ht="10.5" customHeight="1"/>
  </sheetData>
  <printOptions/>
  <pageMargins left="0.75" right="0.75" top="0.56" bottom="0.7" header="0.23" footer="0.28"/>
  <pageSetup fitToHeight="1" fitToWidth="1" horizontalDpi="300" verticalDpi="300" orientation="landscape" scale="30" r:id="rId2"/>
  <headerFooter alignWithMargins="0">
    <oddFooter>&amp;R&amp;Z&amp;F
12/13/2005</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workbookViewId="0" topLeftCell="B1">
      <selection activeCell="F7" sqref="F7"/>
    </sheetView>
  </sheetViews>
  <sheetFormatPr defaultColWidth="9.140625" defaultRowHeight="12.75"/>
  <cols>
    <col min="1" max="1" width="6.00390625" style="83" hidden="1" customWidth="1"/>
    <col min="2" max="2" width="45.7109375" style="83" customWidth="1"/>
    <col min="3" max="3" width="15.140625" style="83" customWidth="1"/>
    <col min="4" max="4" width="12.8515625" style="83" customWidth="1"/>
    <col min="5" max="5" width="20.140625" style="83" customWidth="1"/>
    <col min="6" max="6" width="16.7109375" style="83" customWidth="1"/>
    <col min="7" max="7" width="20.00390625" style="0" customWidth="1"/>
    <col min="8" max="16384" width="9.140625" style="83" customWidth="1"/>
  </cols>
  <sheetData>
    <row r="1" ht="15">
      <c r="B1" s="112" t="s">
        <v>89</v>
      </c>
    </row>
    <row r="2" ht="13.5" thickBot="1">
      <c r="B2" s="84"/>
    </row>
    <row r="3" spans="1:7" ht="24">
      <c r="A3" s="85"/>
      <c r="B3" s="86" t="s">
        <v>22</v>
      </c>
      <c r="C3" s="87" t="s">
        <v>45</v>
      </c>
      <c r="D3" s="87" t="s">
        <v>23</v>
      </c>
      <c r="E3" s="87" t="s">
        <v>25</v>
      </c>
      <c r="F3" s="88" t="s">
        <v>26</v>
      </c>
      <c r="G3" s="106" t="s">
        <v>67</v>
      </c>
    </row>
    <row r="4" spans="1:7" s="93" customFormat="1" ht="24">
      <c r="A4" s="89"/>
      <c r="B4" s="90" t="s">
        <v>64</v>
      </c>
      <c r="C4" s="91">
        <v>0</v>
      </c>
      <c r="D4" s="91">
        <v>0</v>
      </c>
      <c r="E4" s="91" t="s">
        <v>61</v>
      </c>
      <c r="F4" s="92" t="s">
        <v>62</v>
      </c>
      <c r="G4" s="107"/>
    </row>
    <row r="5" spans="1:7" ht="24">
      <c r="A5" s="94">
        <v>3</v>
      </c>
      <c r="B5" s="90" t="s">
        <v>29</v>
      </c>
      <c r="C5" s="47">
        <v>46</v>
      </c>
      <c r="D5" s="47">
        <v>3</v>
      </c>
      <c r="E5" s="47" t="s">
        <v>28</v>
      </c>
      <c r="F5" s="95" t="s">
        <v>30</v>
      </c>
      <c r="G5" s="108" t="s">
        <v>69</v>
      </c>
    </row>
    <row r="6" spans="1:7" ht="24">
      <c r="A6" s="94">
        <v>4</v>
      </c>
      <c r="B6" s="96" t="s">
        <v>31</v>
      </c>
      <c r="C6" s="47">
        <v>33</v>
      </c>
      <c r="D6" s="47">
        <v>7</v>
      </c>
      <c r="E6" s="47" t="s">
        <v>28</v>
      </c>
      <c r="F6" s="95" t="s">
        <v>32</v>
      </c>
      <c r="G6" s="108" t="s">
        <v>70</v>
      </c>
    </row>
    <row r="7" spans="1:7" ht="36">
      <c r="A7" s="94"/>
      <c r="B7" s="96" t="s">
        <v>91</v>
      </c>
      <c r="C7" s="47">
        <v>43</v>
      </c>
      <c r="D7" s="47">
        <v>26</v>
      </c>
      <c r="E7" s="47" t="s">
        <v>34</v>
      </c>
      <c r="F7" s="95" t="s">
        <v>33</v>
      </c>
      <c r="G7" s="108" t="s">
        <v>92</v>
      </c>
    </row>
    <row r="8" spans="1:7" ht="24">
      <c r="A8" s="94"/>
      <c r="B8" s="96" t="s">
        <v>93</v>
      </c>
      <c r="C8" s="47">
        <v>56</v>
      </c>
      <c r="D8" s="47">
        <v>46</v>
      </c>
      <c r="E8" s="47" t="s">
        <v>33</v>
      </c>
      <c r="F8" s="95" t="s">
        <v>94</v>
      </c>
      <c r="G8" s="108" t="s">
        <v>95</v>
      </c>
    </row>
    <row r="9" spans="1:7" ht="12">
      <c r="A9" s="94"/>
      <c r="B9" s="96" t="s">
        <v>72</v>
      </c>
      <c r="C9" s="47">
        <v>49</v>
      </c>
      <c r="D9" s="47">
        <v>23</v>
      </c>
      <c r="E9" s="47" t="s">
        <v>73</v>
      </c>
      <c r="F9" s="95" t="s">
        <v>37</v>
      </c>
      <c r="G9" s="108" t="s">
        <v>74</v>
      </c>
    </row>
    <row r="10" spans="2:7" ht="13.5" thickBot="1">
      <c r="B10" s="115" t="s">
        <v>18</v>
      </c>
      <c r="C10" s="116">
        <f>SUM(C4:C9)</f>
        <v>227</v>
      </c>
      <c r="D10" s="116">
        <f>SUM(D4:D9)</f>
        <v>105</v>
      </c>
      <c r="E10" s="99"/>
      <c r="F10" s="100"/>
      <c r="G10" s="67"/>
    </row>
    <row r="11" spans="2:7" ht="12.75">
      <c r="B11" s="109"/>
      <c r="C11" s="97"/>
      <c r="D11" s="97"/>
      <c r="E11" s="110"/>
      <c r="F11" s="110"/>
      <c r="G11" s="111"/>
    </row>
    <row r="12" spans="2:4" ht="13.5" thickBot="1">
      <c r="B12" s="104"/>
      <c r="C12" s="101"/>
      <c r="D12" s="101"/>
    </row>
    <row r="13" spans="1:6" ht="36">
      <c r="A13" s="85"/>
      <c r="B13" s="105" t="s">
        <v>59</v>
      </c>
      <c r="C13" s="87" t="s">
        <v>55</v>
      </c>
      <c r="D13" s="87" t="s">
        <v>23</v>
      </c>
      <c r="E13" s="87" t="s">
        <v>25</v>
      </c>
      <c r="F13" s="88" t="s">
        <v>26</v>
      </c>
    </row>
    <row r="14" spans="1:6" s="93" customFormat="1" ht="12">
      <c r="A14" s="89"/>
      <c r="B14" s="90" t="s">
        <v>63</v>
      </c>
      <c r="C14" s="91">
        <v>45</v>
      </c>
      <c r="D14" s="91">
        <v>0</v>
      </c>
      <c r="E14" s="91" t="s">
        <v>37</v>
      </c>
      <c r="F14" s="92" t="s">
        <v>37</v>
      </c>
    </row>
    <row r="15" spans="1:6" ht="12.75">
      <c r="A15" s="94" t="s">
        <v>46</v>
      </c>
      <c r="B15" s="96" t="s">
        <v>35</v>
      </c>
      <c r="C15" s="47">
        <v>35</v>
      </c>
      <c r="D15" s="47">
        <v>0</v>
      </c>
      <c r="E15" s="47" t="s">
        <v>28</v>
      </c>
      <c r="F15" s="95" t="s">
        <v>32</v>
      </c>
    </row>
    <row r="16" spans="1:6" ht="12.75">
      <c r="A16" s="94" t="s">
        <v>47</v>
      </c>
      <c r="B16" s="96" t="s">
        <v>36</v>
      </c>
      <c r="C16" s="47">
        <v>78</v>
      </c>
      <c r="D16" s="47">
        <v>0</v>
      </c>
      <c r="E16" s="47" t="s">
        <v>44</v>
      </c>
      <c r="F16" s="95" t="s">
        <v>71</v>
      </c>
    </row>
    <row r="17" spans="1:6" ht="12.75">
      <c r="A17" s="94" t="s">
        <v>48</v>
      </c>
      <c r="B17" s="96" t="s">
        <v>38</v>
      </c>
      <c r="C17" s="47">
        <v>15</v>
      </c>
      <c r="D17" s="47">
        <v>0</v>
      </c>
      <c r="E17" s="47" t="s">
        <v>44</v>
      </c>
      <c r="F17" s="95" t="s">
        <v>71</v>
      </c>
    </row>
    <row r="18" spans="1:6" ht="12.75">
      <c r="A18" s="94" t="s">
        <v>49</v>
      </c>
      <c r="B18" s="90" t="s">
        <v>39</v>
      </c>
      <c r="C18" s="47">
        <v>31</v>
      </c>
      <c r="D18" s="47">
        <v>0</v>
      </c>
      <c r="E18" s="47" t="s">
        <v>34</v>
      </c>
      <c r="F18" s="95" t="s">
        <v>34</v>
      </c>
    </row>
    <row r="19" spans="1:6" ht="12.75">
      <c r="A19" s="94" t="s">
        <v>50</v>
      </c>
      <c r="B19" s="90" t="s">
        <v>40</v>
      </c>
      <c r="C19" s="47">
        <v>14</v>
      </c>
      <c r="D19" s="47">
        <v>0</v>
      </c>
      <c r="E19" s="47" t="s">
        <v>44</v>
      </c>
      <c r="F19" s="95" t="s">
        <v>71</v>
      </c>
    </row>
    <row r="20" spans="1:6" ht="12.75">
      <c r="A20" s="94" t="s">
        <v>51</v>
      </c>
      <c r="B20" s="90" t="s">
        <v>41</v>
      </c>
      <c r="C20" s="47">
        <v>27</v>
      </c>
      <c r="D20" s="47">
        <v>0</v>
      </c>
      <c r="E20" s="47" t="s">
        <v>28</v>
      </c>
      <c r="F20" s="95" t="s">
        <v>28</v>
      </c>
    </row>
    <row r="21" spans="1:6" ht="12.75">
      <c r="A21" s="94" t="s">
        <v>52</v>
      </c>
      <c r="B21" s="90" t="s">
        <v>42</v>
      </c>
      <c r="C21" s="47">
        <v>41</v>
      </c>
      <c r="D21" s="47">
        <v>0</v>
      </c>
      <c r="E21" s="47" t="s">
        <v>27</v>
      </c>
      <c r="F21" s="95" t="s">
        <v>27</v>
      </c>
    </row>
    <row r="22" spans="1:6" ht="12.75">
      <c r="A22" s="94" t="s">
        <v>53</v>
      </c>
      <c r="B22" s="90" t="s">
        <v>24</v>
      </c>
      <c r="C22" s="47">
        <v>69</v>
      </c>
      <c r="D22" s="47">
        <v>0</v>
      </c>
      <c r="E22" s="47" t="s">
        <v>27</v>
      </c>
      <c r="F22" s="95" t="s">
        <v>27</v>
      </c>
    </row>
    <row r="23" spans="1:6" ht="13.5" thickBot="1">
      <c r="A23" s="94" t="s">
        <v>54</v>
      </c>
      <c r="B23" s="103" t="s">
        <v>43</v>
      </c>
      <c r="C23" s="98">
        <v>28</v>
      </c>
      <c r="D23" s="98">
        <v>0</v>
      </c>
      <c r="E23" s="98" t="s">
        <v>33</v>
      </c>
      <c r="F23" s="102" t="s">
        <v>33</v>
      </c>
    </row>
  </sheetData>
  <printOptions/>
  <pageMargins left="0.75" right="0.75" top="1" bottom="1" header="0.5" footer="0.5"/>
  <pageSetup fitToHeight="1" fitToWidth="1" horizontalDpi="600" verticalDpi="600" orientation="landscape" scale="94" r:id="rId1"/>
  <headerFooter alignWithMargins="0">
    <oddFooter>&amp;R&amp;8&amp;Z&amp;F
12/13/2005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K72"/>
  <sheetViews>
    <sheetView tabSelected="1" zoomScale="90" zoomScaleNormal="90" workbookViewId="0" topLeftCell="A1">
      <selection activeCell="I5" sqref="I5"/>
    </sheetView>
  </sheetViews>
  <sheetFormatPr defaultColWidth="9.140625" defaultRowHeight="12.75"/>
  <cols>
    <col min="1" max="1" width="25.28125" style="3" customWidth="1"/>
    <col min="2" max="2" width="12.8515625" style="3" customWidth="1"/>
    <col min="3" max="3" width="8.7109375" style="3" customWidth="1"/>
    <col min="4" max="4" width="8.421875" style="3" customWidth="1"/>
    <col min="5" max="5" width="10.00390625" style="3" customWidth="1"/>
    <col min="6" max="6" width="10.8515625" style="3" customWidth="1"/>
    <col min="7" max="7" width="9.7109375" style="3" customWidth="1"/>
    <col min="8" max="8" width="11.7109375" style="3" customWidth="1"/>
    <col min="9" max="9" width="9.28125" style="3" customWidth="1"/>
    <col min="10" max="10" width="10.140625" style="3" customWidth="1"/>
    <col min="11" max="11" width="11.8515625" style="3" customWidth="1"/>
    <col min="12" max="12" width="9.00390625" style="3" customWidth="1"/>
    <col min="13" max="13" width="8.8515625" style="3" customWidth="1"/>
    <col min="14" max="14" width="15.421875" style="3" customWidth="1"/>
    <col min="15" max="15" width="9.140625" style="3" customWidth="1"/>
    <col min="16" max="16" width="5.8515625" style="3" customWidth="1"/>
    <col min="17" max="17" width="7.8515625" style="3" customWidth="1"/>
    <col min="18" max="19" width="9.140625" style="3" customWidth="1"/>
    <col min="20" max="20" width="5.8515625" style="3" customWidth="1"/>
    <col min="21" max="21" width="7.8515625" style="3" customWidth="1"/>
    <col min="22" max="23" width="9.140625" style="3" customWidth="1"/>
    <col min="24" max="24" width="5.8515625" style="3" customWidth="1"/>
    <col min="25" max="25" width="7.8515625" style="3" customWidth="1"/>
    <col min="26" max="27" width="9.140625" style="3" customWidth="1"/>
    <col min="28" max="28" width="5.8515625" style="3" customWidth="1"/>
    <col min="29" max="29" width="7.8515625" style="3" customWidth="1"/>
    <col min="30" max="31" width="9.140625" style="3" customWidth="1"/>
    <col min="32" max="32" width="5.8515625" style="3" customWidth="1"/>
    <col min="33" max="33" width="7.8515625" style="3" customWidth="1"/>
    <col min="34" max="35" width="9.140625" style="3" customWidth="1"/>
    <col min="36" max="36" width="5.8515625" style="3" customWidth="1"/>
    <col min="37" max="37" width="7.8515625" style="3" customWidth="1"/>
    <col min="38" max="39" width="9.140625" style="3" customWidth="1"/>
    <col min="40" max="40" width="5.8515625" style="3" customWidth="1"/>
    <col min="41" max="41" width="7.8515625" style="3" customWidth="1"/>
    <col min="42" max="43" width="9.140625" style="3" customWidth="1"/>
    <col min="44" max="44" width="5.8515625" style="3" customWidth="1"/>
    <col min="45" max="45" width="7.8515625" style="3" customWidth="1"/>
    <col min="46" max="47" width="9.140625" style="3" customWidth="1"/>
    <col min="48" max="48" width="5.8515625" style="3" customWidth="1"/>
    <col min="49" max="49" width="7.8515625" style="3" customWidth="1"/>
    <col min="50" max="51" width="9.140625" style="3" customWidth="1"/>
    <col min="52" max="52" width="5.8515625" style="3" customWidth="1"/>
    <col min="53" max="53" width="7.8515625" style="3" customWidth="1"/>
    <col min="54" max="55" width="9.140625" style="3" customWidth="1"/>
    <col min="56" max="56" width="5.8515625" style="3" customWidth="1"/>
    <col min="57" max="16384" width="9.140625" style="3" customWidth="1"/>
  </cols>
  <sheetData>
    <row r="1" spans="1:18" ht="18">
      <c r="A1" s="1" t="s">
        <v>90</v>
      </c>
      <c r="B1" s="2"/>
      <c r="C1" s="2"/>
      <c r="D1" s="2"/>
      <c r="E1" s="2"/>
      <c r="F1" s="2"/>
      <c r="G1" s="2"/>
      <c r="H1" s="2"/>
      <c r="I1" s="2"/>
      <c r="J1" s="2"/>
      <c r="K1" s="2"/>
      <c r="L1" s="2"/>
      <c r="M1" s="2"/>
      <c r="Q1"/>
      <c r="R1"/>
    </row>
    <row r="2" spans="1:18" ht="18">
      <c r="A2" s="81"/>
      <c r="B2" s="2"/>
      <c r="C2" s="2"/>
      <c r="D2" s="2"/>
      <c r="E2" s="2"/>
      <c r="F2" s="2"/>
      <c r="G2" s="2"/>
      <c r="H2" s="2"/>
      <c r="I2" s="2"/>
      <c r="J2" s="2"/>
      <c r="K2" s="2"/>
      <c r="L2" s="2"/>
      <c r="M2" s="2"/>
      <c r="Q2"/>
      <c r="R2"/>
    </row>
    <row r="3" spans="1:18" ht="18">
      <c r="A3" s="1"/>
      <c r="B3" s="2"/>
      <c r="C3" s="2"/>
      <c r="D3" s="2"/>
      <c r="E3" s="2"/>
      <c r="F3" s="2"/>
      <c r="G3" s="2"/>
      <c r="H3" s="2"/>
      <c r="I3" s="2"/>
      <c r="J3" s="2"/>
      <c r="K3" s="2"/>
      <c r="L3" s="2"/>
      <c r="M3" s="2"/>
      <c r="Q3"/>
      <c r="R3"/>
    </row>
    <row r="4" spans="1:18" ht="18">
      <c r="A4" s="1"/>
      <c r="B4" s="2"/>
      <c r="C4" s="2"/>
      <c r="D4" s="2"/>
      <c r="E4" s="2"/>
      <c r="F4" s="2"/>
      <c r="G4" s="2"/>
      <c r="H4" s="2"/>
      <c r="I4" s="2"/>
      <c r="J4" s="2"/>
      <c r="K4" s="2"/>
      <c r="L4" s="2"/>
      <c r="M4" s="2"/>
      <c r="Q4"/>
      <c r="R4"/>
    </row>
    <row r="5" spans="1:18" ht="18">
      <c r="A5" s="1"/>
      <c r="B5" s="2"/>
      <c r="C5" s="2"/>
      <c r="D5" s="2"/>
      <c r="E5" s="2"/>
      <c r="F5" s="2"/>
      <c r="G5" s="2"/>
      <c r="H5" s="2"/>
      <c r="I5" s="2"/>
      <c r="J5" s="2"/>
      <c r="K5" s="2"/>
      <c r="L5" s="2"/>
      <c r="M5" s="2"/>
      <c r="Q5"/>
      <c r="R5"/>
    </row>
    <row r="6" spans="17:18" ht="13.5" thickBot="1">
      <c r="Q6"/>
      <c r="R6"/>
    </row>
    <row r="7" spans="5:18" ht="13.5" thickBot="1">
      <c r="E7" s="4" t="s">
        <v>0</v>
      </c>
      <c r="F7" s="5"/>
      <c r="G7" s="5"/>
      <c r="H7" s="5"/>
      <c r="I7" s="6"/>
      <c r="Q7"/>
      <c r="R7"/>
    </row>
    <row r="8" spans="1:18" ht="13.5" thickBot="1">
      <c r="A8" s="42"/>
      <c r="E8" s="50"/>
      <c r="F8" s="51" t="s">
        <v>1</v>
      </c>
      <c r="G8" s="52" t="s">
        <v>2</v>
      </c>
      <c r="H8" s="52" t="s">
        <v>3</v>
      </c>
      <c r="I8" s="53" t="s">
        <v>4</v>
      </c>
      <c r="Q8"/>
      <c r="R8"/>
    </row>
    <row r="9" spans="1:18" ht="12.75">
      <c r="A9" s="11" t="s">
        <v>56</v>
      </c>
      <c r="B9" s="12">
        <v>8</v>
      </c>
      <c r="E9" s="13" t="s">
        <v>5</v>
      </c>
      <c r="F9" s="14">
        <f>+G9-H9</f>
        <v>0.26642134968328723</v>
      </c>
      <c r="G9" s="14">
        <f>MAX(E20,E21,E24,E30,E25,E37,E41,E26,E27,E44,E28,E45,E46)</f>
        <v>1.080916030534351</v>
      </c>
      <c r="H9" s="14">
        <f>MIN(E20,E21,E24,E30,E25,E37,E41,E26,E27,E44,E28,E45,E46)</f>
        <v>0.8144946808510638</v>
      </c>
      <c r="I9" s="15">
        <f>E48</f>
        <v>0.9448276916958563</v>
      </c>
      <c r="Q9"/>
      <c r="R9"/>
    </row>
    <row r="10" spans="1:18" ht="13.5" thickBot="1">
      <c r="A10" s="16" t="s">
        <v>57</v>
      </c>
      <c r="B10" s="46">
        <f>H49</f>
        <v>227</v>
      </c>
      <c r="E10" s="17" t="s">
        <v>6</v>
      </c>
      <c r="F10" s="18">
        <f>G10-H10</f>
        <v>0.1514627659574468</v>
      </c>
      <c r="G10" s="18">
        <f>MAX(J21,J22,J30,J31,J34,J38,J26,J27,J42,J28,J45,J46,J48)</f>
        <v>0.9659574468085106</v>
      </c>
      <c r="H10" s="18">
        <f>MIN(J20,J21,J24,J30,J25,J37,J41,J26,J27,J44,J28,J45,J46)</f>
        <v>0.8144946808510638</v>
      </c>
      <c r="I10" s="19">
        <f>J48</f>
        <v>0.9225323715220216</v>
      </c>
      <c r="Q10"/>
      <c r="R10"/>
    </row>
    <row r="11" spans="1:18" ht="13.5" thickBot="1">
      <c r="A11" s="20" t="s">
        <v>58</v>
      </c>
      <c r="B11" s="21">
        <f>K49</f>
        <v>105</v>
      </c>
      <c r="Q11"/>
      <c r="R11"/>
    </row>
    <row r="12" spans="5:18" ht="13.5" thickBot="1">
      <c r="E12" s="4" t="s">
        <v>7</v>
      </c>
      <c r="F12" s="22"/>
      <c r="G12" s="22"/>
      <c r="H12" s="5"/>
      <c r="I12" s="6"/>
      <c r="Q12"/>
      <c r="R12"/>
    </row>
    <row r="13" spans="5:18" ht="12.75">
      <c r="E13" s="7"/>
      <c r="F13" s="8" t="s">
        <v>1</v>
      </c>
      <c r="G13" s="9" t="s">
        <v>2</v>
      </c>
      <c r="H13" s="9" t="s">
        <v>3</v>
      </c>
      <c r="I13" s="10" t="s">
        <v>4</v>
      </c>
      <c r="Q13"/>
      <c r="R13"/>
    </row>
    <row r="14" spans="5:18" ht="12.75">
      <c r="E14" s="13" t="s">
        <v>5</v>
      </c>
      <c r="F14" s="23">
        <f>G14-H14</f>
        <v>0.4423514682449351</v>
      </c>
      <c r="G14" s="14">
        <f>MAX(F20,F21,F24,F30,F25,F37,F41,F26,F27,F44,F28,F45,F46)</f>
        <v>0.6413043478260869</v>
      </c>
      <c r="H14" s="14">
        <f>MIN(F20,F21,F24,F30,F25,F37,F41,F26,F27,F44,F28,F45,F46)</f>
        <v>0.19895287958115182</v>
      </c>
      <c r="I14" s="15">
        <f>K48</f>
        <v>0.3799579083697588</v>
      </c>
      <c r="Q14"/>
      <c r="R14"/>
    </row>
    <row r="15" spans="5:9" ht="12.75" thickBot="1">
      <c r="E15" s="17" t="s">
        <v>6</v>
      </c>
      <c r="F15" s="24">
        <f>G15-H15</f>
        <v>0.41958489081251227</v>
      </c>
      <c r="G15" s="18">
        <f>MAX(K20,K21,K24,K30,K25,K37,K41,K26,K27,K44,K28,K45,K46)</f>
        <v>0.6413043478260869</v>
      </c>
      <c r="H15" s="18">
        <f>MIN(K20,K21,K24,K30,K25,K37,K41,K26,K27,K44,K28,K45,K46)</f>
        <v>0.22171945701357465</v>
      </c>
      <c r="I15" s="19">
        <f>K48</f>
        <v>0.3799579083697588</v>
      </c>
    </row>
    <row r="16" spans="5:9" ht="6" customHeight="1" thickBot="1">
      <c r="E16" s="25"/>
      <c r="F16" s="23"/>
      <c r="G16" s="14"/>
      <c r="H16" s="14"/>
      <c r="I16" s="14"/>
    </row>
    <row r="17" spans="1:14" ht="45" customHeight="1" thickBot="1">
      <c r="A17" s="157" t="s">
        <v>8</v>
      </c>
      <c r="B17" s="63" t="s">
        <v>17</v>
      </c>
      <c r="C17" s="26"/>
      <c r="D17" s="26"/>
      <c r="E17" s="27"/>
      <c r="F17" s="28"/>
      <c r="G17" s="29" t="s">
        <v>87</v>
      </c>
      <c r="H17" s="82"/>
      <c r="I17" s="82"/>
      <c r="J17" s="82"/>
      <c r="K17" s="30"/>
      <c r="L17" s="121" t="s">
        <v>19</v>
      </c>
      <c r="M17" s="122"/>
      <c r="N17" s="118"/>
    </row>
    <row r="18" spans="1:21" ht="48">
      <c r="A18" s="158"/>
      <c r="B18" s="33" t="s">
        <v>9</v>
      </c>
      <c r="C18" s="31" t="s">
        <v>14</v>
      </c>
      <c r="D18" s="31" t="s">
        <v>10</v>
      </c>
      <c r="E18" s="31" t="s">
        <v>11</v>
      </c>
      <c r="F18" s="32" t="s">
        <v>12</v>
      </c>
      <c r="G18" s="33" t="s">
        <v>21</v>
      </c>
      <c r="H18" s="31" t="s">
        <v>13</v>
      </c>
      <c r="I18" s="31" t="s">
        <v>65</v>
      </c>
      <c r="J18" s="31" t="s">
        <v>11</v>
      </c>
      <c r="K18" s="32" t="s">
        <v>12</v>
      </c>
      <c r="L18" s="119" t="s">
        <v>15</v>
      </c>
      <c r="M18" s="120" t="s">
        <v>11</v>
      </c>
      <c r="N18" s="120" t="s">
        <v>83</v>
      </c>
      <c r="O18" s="3" t="s">
        <v>16</v>
      </c>
      <c r="P18" s="42" t="s">
        <v>79</v>
      </c>
      <c r="Q18" s="3" t="s">
        <v>80</v>
      </c>
      <c r="T18"/>
      <c r="U18"/>
    </row>
    <row r="19" spans="1:22" ht="12.75" hidden="1">
      <c r="A19" s="73" t="str">
        <f>'[1]Base'!A3</f>
        <v>Allis/Nuestro Mundo</v>
      </c>
      <c r="B19" s="61">
        <f>'[1]Base'!$B3</f>
        <v>524</v>
      </c>
      <c r="C19" s="34">
        <f>'[1]Base'!C3</f>
        <v>534</v>
      </c>
      <c r="D19" s="35">
        <f>'[1]Base'!O3</f>
        <v>549</v>
      </c>
      <c r="E19" s="36">
        <f aca="true" t="shared" si="0" ref="E19:E48">B19/D19</f>
        <v>0.9544626593806922</v>
      </c>
      <c r="F19" s="37">
        <f>'[1]Base'!D3</f>
        <v>0.583969465648855</v>
      </c>
      <c r="G19" s="76"/>
      <c r="H19" s="47">
        <f>'[1]Base'!T3</f>
        <v>524</v>
      </c>
      <c r="I19" s="47"/>
      <c r="J19" s="48">
        <f>'[1]Base'!U3</f>
        <v>0.9544626593806922</v>
      </c>
      <c r="K19" s="60">
        <f>'[1]Base'!W3</f>
        <v>0.583969465648855</v>
      </c>
      <c r="L19" s="39">
        <f>'[1]Base'!G3</f>
        <v>675.1091781624373</v>
      </c>
      <c r="M19" s="37">
        <f aca="true" t="shared" si="1" ref="M19:M48">+L19/D19</f>
        <v>1.2297070640481553</v>
      </c>
      <c r="N19" s="125"/>
      <c r="O19" s="38">
        <f aca="true" t="shared" si="2" ref="O19:O48">H19-B19</f>
        <v>0</v>
      </c>
      <c r="P19" s="34">
        <f>'[1]Base'!E3</f>
        <v>306</v>
      </c>
      <c r="Q19"/>
      <c r="R19" s="38"/>
      <c r="S19" s="38"/>
      <c r="T19"/>
      <c r="U19"/>
      <c r="V19" s="38"/>
    </row>
    <row r="20" spans="1:115" s="40" customFormat="1" ht="12.75">
      <c r="A20" s="74" t="str">
        <f>'[1]Base'!A4</f>
        <v>Chavez</v>
      </c>
      <c r="B20" s="61">
        <f>'[1]Base'!$B4</f>
        <v>610</v>
      </c>
      <c r="C20" s="34">
        <f>'[1]Base'!C4</f>
        <v>594</v>
      </c>
      <c r="D20" s="35">
        <v>583</v>
      </c>
      <c r="E20" s="36">
        <f t="shared" si="0"/>
        <v>1.0463121783876501</v>
      </c>
      <c r="F20" s="37">
        <f>'[1]Base'!D4</f>
        <v>0.26229508196721313</v>
      </c>
      <c r="G20" s="77">
        <v>620</v>
      </c>
      <c r="H20" s="34">
        <f>'[1]Base'!BT4</f>
        <v>597</v>
      </c>
      <c r="I20" s="35">
        <f>+G20-H20</f>
        <v>23</v>
      </c>
      <c r="J20" s="36">
        <f>H20/G20</f>
        <v>0.9629032258064516</v>
      </c>
      <c r="K20" s="37">
        <f>'[1]Base'!BW4</f>
        <v>0.23450586264656617</v>
      </c>
      <c r="L20" s="39">
        <f>'[1]Base'!G4</f>
        <v>713.5423369087581</v>
      </c>
      <c r="M20" s="123">
        <f t="shared" si="1"/>
        <v>1.2239148145947822</v>
      </c>
      <c r="N20" s="126"/>
      <c r="O20" s="38">
        <f t="shared" si="2"/>
        <v>-13</v>
      </c>
      <c r="P20" s="34">
        <f>'[1]Base'!E4</f>
        <v>160</v>
      </c>
      <c r="Q20" s="35">
        <f>'[1]Base'!BF4</f>
        <v>140</v>
      </c>
      <c r="R20" s="38"/>
      <c r="S20" s="38"/>
      <c r="T20"/>
      <c r="U20"/>
      <c r="V20" s="38"/>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row>
    <row r="21" spans="1:21" s="38" customFormat="1" ht="12.75">
      <c r="A21" s="74" t="str">
        <f>'[1]Base'!A5</f>
        <v>Crestwood</v>
      </c>
      <c r="B21" s="61">
        <f>'[1]Base'!$B5</f>
        <v>382</v>
      </c>
      <c r="C21" s="34">
        <f>'[1]Base'!C5</f>
        <v>387</v>
      </c>
      <c r="D21" s="35">
        <v>432</v>
      </c>
      <c r="E21" s="36">
        <f t="shared" si="0"/>
        <v>0.8842592592592593</v>
      </c>
      <c r="F21" s="37">
        <f>'[1]Base'!D5</f>
        <v>0.19895287958115182</v>
      </c>
      <c r="G21" s="77">
        <f>D21+38</f>
        <v>470</v>
      </c>
      <c r="H21" s="34">
        <f>'[1]Base'!BT5</f>
        <v>454</v>
      </c>
      <c r="I21" s="35">
        <f aca="true" t="shared" si="3" ref="I21:I48">+G21-H21</f>
        <v>16</v>
      </c>
      <c r="J21" s="36">
        <f aca="true" t="shared" si="4" ref="J21:J47">H21/G21</f>
        <v>0.9659574468085106</v>
      </c>
      <c r="K21" s="37">
        <f>'[1]Base'!BW5</f>
        <v>0.2687224669603524</v>
      </c>
      <c r="L21" s="39">
        <f>'[1]Base'!G5</f>
        <v>470.91127320658654</v>
      </c>
      <c r="M21" s="123">
        <f t="shared" si="1"/>
        <v>1.0900723916819133</v>
      </c>
      <c r="N21" s="126"/>
      <c r="O21" s="38">
        <f t="shared" si="2"/>
        <v>72</v>
      </c>
      <c r="P21" s="34">
        <f>'[1]Base'!E5</f>
        <v>76</v>
      </c>
      <c r="Q21" s="35">
        <f>'[1]Base'!BF5</f>
        <v>99</v>
      </c>
      <c r="T21"/>
      <c r="U21"/>
    </row>
    <row r="22" spans="1:21" s="38" customFormat="1" ht="12.75" hidden="1">
      <c r="A22" s="73" t="str">
        <f>'[1]Base'!A6</f>
        <v>Elvehjem</v>
      </c>
      <c r="B22" s="61">
        <f>'[1]Base'!$B6</f>
        <v>385</v>
      </c>
      <c r="C22" s="34">
        <f>'[1]Base'!C6</f>
        <v>391</v>
      </c>
      <c r="D22" s="35">
        <f>'[1]Base'!O6</f>
        <v>588</v>
      </c>
      <c r="E22" s="36">
        <f t="shared" si="0"/>
        <v>0.6547619047619048</v>
      </c>
      <c r="F22" s="37">
        <f>'[1]Base'!D6</f>
        <v>0.18701298701298702</v>
      </c>
      <c r="G22" s="77">
        <f aca="true" t="shared" si="5" ref="G22:G46">D22</f>
        <v>588</v>
      </c>
      <c r="H22" s="34">
        <f>'[1]Base'!BT6</f>
        <v>385</v>
      </c>
      <c r="I22" s="35">
        <f t="shared" si="3"/>
        <v>203</v>
      </c>
      <c r="J22" s="36">
        <f t="shared" si="4"/>
        <v>0.6547619047619048</v>
      </c>
      <c r="K22" s="37">
        <f>'[1]Base'!BW6</f>
        <v>0.18701298701298702</v>
      </c>
      <c r="L22" s="39">
        <f>'[1]Base'!G6</f>
        <v>484.3380097080582</v>
      </c>
      <c r="M22" s="123">
        <f t="shared" si="1"/>
        <v>0.8237040981429562</v>
      </c>
      <c r="N22" s="126"/>
      <c r="O22" s="38">
        <f t="shared" si="2"/>
        <v>0</v>
      </c>
      <c r="P22" s="34">
        <f>'[1]Base'!E6</f>
        <v>72</v>
      </c>
      <c r="Q22" s="35">
        <f>'[1]Base'!BF6</f>
        <v>72</v>
      </c>
      <c r="T22"/>
      <c r="U22"/>
    </row>
    <row r="23" spans="1:21" s="38" customFormat="1" ht="12.75" hidden="1">
      <c r="A23" s="73" t="str">
        <f>'[1]Base'!A7</f>
        <v>Emerson</v>
      </c>
      <c r="B23" s="61">
        <f>'[1]Base'!$B7</f>
        <v>280</v>
      </c>
      <c r="C23" s="34">
        <f>'[1]Base'!C7</f>
        <v>261</v>
      </c>
      <c r="D23" s="35">
        <f>'[1]Base'!O7</f>
        <v>424.8</v>
      </c>
      <c r="E23" s="36">
        <f t="shared" si="0"/>
        <v>0.6591337099811676</v>
      </c>
      <c r="F23" s="37">
        <f>'[1]Base'!D7</f>
        <v>0.5642857142857143</v>
      </c>
      <c r="G23" s="77">
        <f t="shared" si="5"/>
        <v>424.8</v>
      </c>
      <c r="H23" s="34">
        <f>'[1]Base'!BT7</f>
        <v>280</v>
      </c>
      <c r="I23" s="35">
        <f t="shared" si="3"/>
        <v>144.8</v>
      </c>
      <c r="J23" s="36">
        <f t="shared" si="4"/>
        <v>0.6591337099811676</v>
      </c>
      <c r="K23" s="37">
        <f>'[1]Base'!BW7</f>
        <v>0.5642857142857143</v>
      </c>
      <c r="L23" s="39">
        <f>'[1]Base'!G7</f>
        <v>288.47811446026566</v>
      </c>
      <c r="M23" s="123">
        <f t="shared" si="1"/>
        <v>0.6790916065448814</v>
      </c>
      <c r="N23" s="126"/>
      <c r="O23" s="38">
        <f t="shared" si="2"/>
        <v>0</v>
      </c>
      <c r="P23" s="34">
        <f>'[1]Base'!E7</f>
        <v>158</v>
      </c>
      <c r="Q23" s="35">
        <f>'[1]Base'!BF7</f>
        <v>158</v>
      </c>
      <c r="T23"/>
      <c r="U23"/>
    </row>
    <row r="24" spans="1:21" s="38" customFormat="1" ht="12.75">
      <c r="A24" s="74" t="str">
        <f>'[1]Base'!A8</f>
        <v>Falk</v>
      </c>
      <c r="B24" s="61">
        <f>'[1]Base'!$B8</f>
        <v>373</v>
      </c>
      <c r="C24" s="34">
        <f>'[1]Base'!C8</f>
        <v>359</v>
      </c>
      <c r="D24" s="35">
        <f>'[1]Base'!O8</f>
        <v>372</v>
      </c>
      <c r="E24" s="36">
        <f t="shared" si="0"/>
        <v>1.0026881720430108</v>
      </c>
      <c r="F24" s="37">
        <f>'[1]Base'!D8</f>
        <v>0.5522788203753352</v>
      </c>
      <c r="G24" s="77">
        <f t="shared" si="5"/>
        <v>372</v>
      </c>
      <c r="H24" s="34">
        <f>'[1]Base'!BT8</f>
        <v>324</v>
      </c>
      <c r="I24" s="35">
        <f t="shared" si="3"/>
        <v>48</v>
      </c>
      <c r="J24" s="36">
        <f t="shared" si="4"/>
        <v>0.8709677419354839</v>
      </c>
      <c r="K24" s="37">
        <f>'[1]Base'!BW8</f>
        <v>0.5648148148148148</v>
      </c>
      <c r="L24" s="39">
        <f>'[1]Base'!G8</f>
        <v>399.0706446933419</v>
      </c>
      <c r="M24" s="123">
        <f t="shared" si="1"/>
        <v>1.072770550250919</v>
      </c>
      <c r="N24" s="126"/>
      <c r="O24" s="38">
        <f t="shared" si="2"/>
        <v>-49</v>
      </c>
      <c r="P24" s="34">
        <f>'[1]Base'!E8</f>
        <v>206</v>
      </c>
      <c r="Q24" s="35">
        <f>'[1]Base'!BF8</f>
        <v>180</v>
      </c>
      <c r="T24"/>
      <c r="U24"/>
    </row>
    <row r="25" spans="1:21" s="38" customFormat="1" ht="12.75">
      <c r="A25" s="74" t="str">
        <f>'[1]Base'!A14</f>
        <v>Huegel</v>
      </c>
      <c r="B25" s="61">
        <f>'[1]Base'!B14</f>
        <v>479</v>
      </c>
      <c r="C25" s="34">
        <f>'[1]Base'!C14</f>
        <v>456</v>
      </c>
      <c r="D25" s="35">
        <f>'[1]Base'!O14</f>
        <v>470</v>
      </c>
      <c r="E25" s="36">
        <f>B25/D25</f>
        <v>1.0191489361702128</v>
      </c>
      <c r="F25" s="37">
        <f>'[1]Base'!D14</f>
        <v>0.4363256784968685</v>
      </c>
      <c r="G25" s="77">
        <f>D25</f>
        <v>470</v>
      </c>
      <c r="H25" s="34">
        <f>'[1]Base'!BT14</f>
        <v>436</v>
      </c>
      <c r="I25" s="35">
        <f>+G25-H25</f>
        <v>34</v>
      </c>
      <c r="J25" s="36">
        <f>H25/G25</f>
        <v>0.9276595744680851</v>
      </c>
      <c r="K25" s="37">
        <f>'[1]Base'!BW14</f>
        <v>0.4197247706422018</v>
      </c>
      <c r="L25" s="39">
        <f>'[1]Base'!G14</f>
        <v>498.36369868745527</v>
      </c>
      <c r="M25" s="123">
        <f>+L25/D25</f>
        <v>1.060348295079692</v>
      </c>
      <c r="N25" s="126"/>
      <c r="O25" s="38">
        <f>H25-B25</f>
        <v>-43</v>
      </c>
      <c r="P25" s="34">
        <f>'[1]Base'!E14</f>
        <v>209</v>
      </c>
      <c r="Q25" s="35">
        <f>'[1]Base'!BF14</f>
        <v>183</v>
      </c>
      <c r="T25"/>
      <c r="U25"/>
    </row>
    <row r="26" spans="1:17" ht="12">
      <c r="A26" s="74" t="str">
        <f>'[1]Base'!A23</f>
        <v>Muir</v>
      </c>
      <c r="B26" s="61">
        <f>'[1]Base'!B23</f>
        <v>381</v>
      </c>
      <c r="C26" s="34">
        <f>'[1]Base'!C23</f>
        <v>399</v>
      </c>
      <c r="D26" s="35">
        <v>451</v>
      </c>
      <c r="E26" s="36">
        <f>B26/D26</f>
        <v>0.844789356984479</v>
      </c>
      <c r="F26" s="37">
        <f>'[1]Base'!D23</f>
        <v>0.29658792650918636</v>
      </c>
      <c r="G26" s="77">
        <v>489</v>
      </c>
      <c r="H26" s="34">
        <f>'[1]Base'!BT23</f>
        <v>414</v>
      </c>
      <c r="I26" s="35">
        <f>+G26-H26</f>
        <v>75</v>
      </c>
      <c r="J26" s="36">
        <f>H26/G26</f>
        <v>0.8466257668711656</v>
      </c>
      <c r="K26" s="37">
        <f>'[1]Base'!BW23</f>
        <v>0.2898550724637681</v>
      </c>
      <c r="L26" s="39">
        <f>'[1]Base'!G23</f>
        <v>434.3444319529075</v>
      </c>
      <c r="M26" s="123">
        <f>+L26/D26</f>
        <v>0.9630696939088857</v>
      </c>
      <c r="N26" s="126">
        <v>35</v>
      </c>
      <c r="O26" s="38">
        <f>H26-B26</f>
        <v>33</v>
      </c>
      <c r="P26" s="34">
        <f>'[1]Base'!E23</f>
        <v>113</v>
      </c>
      <c r="Q26" s="35">
        <f>'[1]Base'!BF23</f>
        <v>120</v>
      </c>
    </row>
    <row r="27" spans="1:17" ht="12">
      <c r="A27" s="74" t="str">
        <f>'[1]Base'!A24</f>
        <v>Orchard Ridge</v>
      </c>
      <c r="B27" s="61">
        <f>'[1]Base'!B24</f>
        <v>245</v>
      </c>
      <c r="C27" s="34">
        <f>'[1]Base'!C24</f>
        <v>257</v>
      </c>
      <c r="D27" s="35">
        <f>'[1]Base'!O24</f>
        <v>300.8</v>
      </c>
      <c r="E27" s="36">
        <f>B27/D27</f>
        <v>0.8144946808510638</v>
      </c>
      <c r="F27" s="37">
        <f>'[1]Base'!D24</f>
        <v>0.3836734693877551</v>
      </c>
      <c r="G27" s="77">
        <f>D27</f>
        <v>300.8</v>
      </c>
      <c r="H27" s="34">
        <f>'[1]Base'!BT24</f>
        <v>245</v>
      </c>
      <c r="I27" s="35">
        <f>+G27-H27</f>
        <v>55.80000000000001</v>
      </c>
      <c r="J27" s="36">
        <f>H27/G27</f>
        <v>0.8144946808510638</v>
      </c>
      <c r="K27" s="37">
        <f>'[1]Base'!BW24</f>
        <v>0.3836734693877551</v>
      </c>
      <c r="L27" s="39">
        <f>'[1]Base'!G24</f>
        <v>277.88558422718955</v>
      </c>
      <c r="M27" s="123">
        <f>+L27/D27</f>
        <v>0.9238217560744333</v>
      </c>
      <c r="N27" s="126"/>
      <c r="O27" s="38">
        <f>H27-B27</f>
        <v>0</v>
      </c>
      <c r="P27" s="34">
        <f>'[1]Base'!E24</f>
        <v>94</v>
      </c>
      <c r="Q27" s="35">
        <f>'[1]Base'!BF24</f>
        <v>120</v>
      </c>
    </row>
    <row r="28" spans="1:17" ht="12.75" thickBot="1">
      <c r="A28" s="128" t="str">
        <f>'[1]Base'!A28</f>
        <v>Stephens</v>
      </c>
      <c r="B28" s="129">
        <f>'[1]Base'!B28</f>
        <v>504</v>
      </c>
      <c r="C28" s="130">
        <f>'[1]Base'!C28</f>
        <v>494</v>
      </c>
      <c r="D28" s="131">
        <v>508</v>
      </c>
      <c r="E28" s="132">
        <f>B28/D28</f>
        <v>0.9921259842519685</v>
      </c>
      <c r="F28" s="133">
        <f>'[1]Base'!D28</f>
        <v>0.2718253968253968</v>
      </c>
      <c r="G28" s="134">
        <f>D28+18</f>
        <v>526</v>
      </c>
      <c r="H28" s="130">
        <f>'[1]Base'!BT28</f>
        <v>471</v>
      </c>
      <c r="I28" s="131">
        <f>+G28-H28</f>
        <v>55</v>
      </c>
      <c r="J28" s="132">
        <f>H28/G28</f>
        <v>0.8954372623574145</v>
      </c>
      <c r="K28" s="133">
        <f>'[1]Base'!BW28</f>
        <v>0.3630573248407643</v>
      </c>
      <c r="L28" s="135">
        <f>'[1]Base'!G28</f>
        <v>661.0834891830403</v>
      </c>
      <c r="M28" s="136">
        <f>+L28/D28</f>
        <v>1.3013454511477172</v>
      </c>
      <c r="N28" s="137"/>
      <c r="O28" s="38">
        <f>H28-B28</f>
        <v>-33</v>
      </c>
      <c r="P28" s="34">
        <f>'[1]Base'!E28</f>
        <v>137</v>
      </c>
      <c r="Q28" s="35">
        <f>'[1]Base'!BF28</f>
        <v>171</v>
      </c>
    </row>
    <row r="29" spans="1:17" ht="12.75" thickBot="1">
      <c r="A29" s="148" t="s">
        <v>81</v>
      </c>
      <c r="B29" s="149">
        <f>+B20+B21+B24+B25+B26+B27+B28</f>
        <v>2974</v>
      </c>
      <c r="C29" s="150">
        <f>+C20+C21+C24+C25+C26+C27+C28</f>
        <v>2946</v>
      </c>
      <c r="D29" s="151">
        <f>+D20+D21+D24+D25+D26+D27+D28</f>
        <v>3116.8</v>
      </c>
      <c r="E29" s="152">
        <f>B29/D29</f>
        <v>0.9541837782340862</v>
      </c>
      <c r="F29" s="153">
        <f>P29/B29</f>
        <v>0.33456624075319435</v>
      </c>
      <c r="G29" s="154">
        <f>+G20+G21+G24+G25+G26+G27+G28</f>
        <v>3247.8</v>
      </c>
      <c r="H29" s="151">
        <f>+H20+H21+H24+H25+H26+H27+H28</f>
        <v>2941</v>
      </c>
      <c r="I29" s="151">
        <f>+I20+I21+I24+I25+I26+I27+I28</f>
        <v>306.8</v>
      </c>
      <c r="J29" s="152">
        <f>H29/G29</f>
        <v>0.9055360551758113</v>
      </c>
      <c r="K29" s="155">
        <f>P29/H29</f>
        <v>0.3383202992179531</v>
      </c>
      <c r="L29" s="154">
        <f>+L20+L21+L24+L25+L26+L27+L28</f>
        <v>3455.2014588592792</v>
      </c>
      <c r="M29" s="153">
        <f>+L29/D29</f>
        <v>1.1085733633403745</v>
      </c>
      <c r="N29" s="156">
        <f>+N20+N21+N24+N25+N26+N27+N28</f>
        <v>35</v>
      </c>
      <c r="O29" s="38"/>
      <c r="P29" s="117">
        <f>+P20+P21+P24+P25+P26+P27+P28</f>
        <v>995</v>
      </c>
      <c r="Q29" s="117">
        <f>+Q20+Q21+Q24+Q25+Q26+Q27+Q28</f>
        <v>1013</v>
      </c>
    </row>
    <row r="30" spans="1:21" s="38" customFormat="1" ht="12.75">
      <c r="A30" s="138" t="str">
        <f>'[1]Base'!A9</f>
        <v>Frank-Rand</v>
      </c>
      <c r="B30" s="139">
        <f>'[1]Base'!$B9</f>
        <v>663</v>
      </c>
      <c r="C30" s="140">
        <f>'[1]Base'!C9</f>
        <v>694</v>
      </c>
      <c r="D30" s="141">
        <f>'[1]Base'!O9</f>
        <v>724</v>
      </c>
      <c r="E30" s="142">
        <f t="shared" si="0"/>
        <v>0.9157458563535912</v>
      </c>
      <c r="F30" s="143">
        <f>'[1]Base'!D9</f>
        <v>0.22171945701357465</v>
      </c>
      <c r="G30" s="144">
        <f t="shared" si="5"/>
        <v>724</v>
      </c>
      <c r="H30" s="140">
        <f>'[1]Base'!BT9</f>
        <v>663</v>
      </c>
      <c r="I30" s="141">
        <f t="shared" si="3"/>
        <v>61</v>
      </c>
      <c r="J30" s="142">
        <f t="shared" si="4"/>
        <v>0.9157458563535912</v>
      </c>
      <c r="K30" s="143">
        <f>'[1]Base'!BW9</f>
        <v>0.22171945701357465</v>
      </c>
      <c r="L30" s="145">
        <f>'[1]Base'!G9</f>
        <v>712.1027559175882</v>
      </c>
      <c r="M30" s="146">
        <f t="shared" si="1"/>
        <v>0.983567342427608</v>
      </c>
      <c r="N30" s="147"/>
      <c r="O30" s="38">
        <f t="shared" si="2"/>
        <v>0</v>
      </c>
      <c r="P30" s="34">
        <f>'[1]Base'!E9</f>
        <v>147</v>
      </c>
      <c r="Q30" s="35">
        <f>'[1]Base'!BF9</f>
        <v>147</v>
      </c>
      <c r="T30"/>
      <c r="U30"/>
    </row>
    <row r="31" spans="1:21" s="38" customFormat="1" ht="12.75" hidden="1">
      <c r="A31" s="73" t="str">
        <f>'[1]Base'!A10</f>
        <v>Glendale</v>
      </c>
      <c r="B31" s="61">
        <f>'[1]Base'!$B10</f>
        <v>269</v>
      </c>
      <c r="C31" s="34">
        <f>'[1]Base'!C10</f>
        <v>330</v>
      </c>
      <c r="D31" s="35">
        <f>'[1]Base'!O10</f>
        <v>460.2</v>
      </c>
      <c r="E31" s="36">
        <f t="shared" si="0"/>
        <v>0.5845284658843981</v>
      </c>
      <c r="F31" s="37">
        <f>'[1]Base'!D10</f>
        <v>0.7100371747211895</v>
      </c>
      <c r="G31" s="77">
        <f t="shared" si="5"/>
        <v>460.2</v>
      </c>
      <c r="H31" s="34">
        <f>'[1]Base'!BT10</f>
        <v>269</v>
      </c>
      <c r="I31" s="35">
        <f t="shared" si="3"/>
        <v>191.2</v>
      </c>
      <c r="J31" s="36">
        <f t="shared" si="4"/>
        <v>0.5845284658843981</v>
      </c>
      <c r="K31" s="37">
        <f>'[1]Base'!BW10</f>
        <v>0.7100371747211895</v>
      </c>
      <c r="L31" s="39">
        <f>'[1]Base'!G10</f>
        <v>431.19790495585084</v>
      </c>
      <c r="M31" s="123">
        <f t="shared" si="1"/>
        <v>0.9369793675702974</v>
      </c>
      <c r="N31" s="126"/>
      <c r="O31" s="38">
        <f t="shared" si="2"/>
        <v>0</v>
      </c>
      <c r="P31" s="34">
        <f>'[1]Base'!E10</f>
        <v>191</v>
      </c>
      <c r="Q31" s="35">
        <f>'[1]Base'!BF10</f>
        <v>191</v>
      </c>
      <c r="T31"/>
      <c r="U31"/>
    </row>
    <row r="32" spans="1:21" s="38" customFormat="1" ht="12.75" hidden="1">
      <c r="A32" s="73" t="str">
        <f>'[1]Base'!A11</f>
        <v>Gompers</v>
      </c>
      <c r="B32" s="61">
        <f>'[1]Base'!$B11</f>
        <v>248</v>
      </c>
      <c r="C32" s="34">
        <f>'[1]Base'!C11</f>
        <v>246</v>
      </c>
      <c r="D32" s="35">
        <f>'[1]Base'!O11</f>
        <v>263</v>
      </c>
      <c r="E32" s="36">
        <f t="shared" si="0"/>
        <v>0.9429657794676806</v>
      </c>
      <c r="F32" s="37">
        <f>'[1]Base'!D11</f>
        <v>0.36693548387096775</v>
      </c>
      <c r="G32" s="77">
        <f t="shared" si="5"/>
        <v>263</v>
      </c>
      <c r="H32" s="34">
        <f>'[1]Base'!BT11</f>
        <v>248</v>
      </c>
      <c r="I32" s="35">
        <f t="shared" si="3"/>
        <v>15</v>
      </c>
      <c r="J32" s="36">
        <f t="shared" si="4"/>
        <v>0.9429657794676806</v>
      </c>
      <c r="K32" s="37">
        <f>'[1]Base'!BW11</f>
        <v>0.36693548387096775</v>
      </c>
      <c r="L32" s="39">
        <f>'[1]Base'!G11</f>
        <v>281.03211122424625</v>
      </c>
      <c r="M32" s="123">
        <f t="shared" si="1"/>
        <v>1.068563160548465</v>
      </c>
      <c r="N32" s="126"/>
      <c r="O32" s="38">
        <f t="shared" si="2"/>
        <v>0</v>
      </c>
      <c r="P32" s="34">
        <f>'[1]Base'!E11</f>
        <v>91</v>
      </c>
      <c r="Q32" s="35">
        <f>'[1]Base'!BF11</f>
        <v>91</v>
      </c>
      <c r="T32"/>
      <c r="U32"/>
    </row>
    <row r="33" spans="1:21" s="38" customFormat="1" ht="12.75" hidden="1">
      <c r="A33" s="73" t="str">
        <f>'[1]Base'!A12</f>
        <v>Hawthorne</v>
      </c>
      <c r="B33" s="61">
        <f>'[1]Base'!$B12</f>
        <v>339</v>
      </c>
      <c r="C33" s="34">
        <f>'[1]Base'!C12</f>
        <v>319</v>
      </c>
      <c r="D33" s="35">
        <f>'[1]Base'!O12</f>
        <v>372</v>
      </c>
      <c r="E33" s="36">
        <f t="shared" si="0"/>
        <v>0.9112903225806451</v>
      </c>
      <c r="F33" s="37">
        <f>'[1]Base'!D12</f>
        <v>0.6135693215339233</v>
      </c>
      <c r="G33" s="77">
        <f t="shared" si="5"/>
        <v>372</v>
      </c>
      <c r="H33" s="34">
        <f>'[1]Base'!BT12</f>
        <v>339</v>
      </c>
      <c r="I33" s="35">
        <f t="shared" si="3"/>
        <v>33</v>
      </c>
      <c r="J33" s="36">
        <f t="shared" si="4"/>
        <v>0.9112903225806451</v>
      </c>
      <c r="K33" s="37">
        <f>'[1]Base'!BW12</f>
        <v>0.6135693215339233</v>
      </c>
      <c r="L33" s="39">
        <f>'[1]Base'!G12</f>
        <v>341.898428716888</v>
      </c>
      <c r="M33" s="123">
        <f t="shared" si="1"/>
        <v>0.919081797626043</v>
      </c>
      <c r="N33" s="126"/>
      <c r="O33" s="38">
        <f t="shared" si="2"/>
        <v>0</v>
      </c>
      <c r="P33" s="34">
        <f>'[1]Base'!E12</f>
        <v>208</v>
      </c>
      <c r="Q33" s="35">
        <f>'[1]Base'!BF12</f>
        <v>208</v>
      </c>
      <c r="T33"/>
      <c r="U33"/>
    </row>
    <row r="34" spans="1:21" s="38" customFormat="1" ht="12.75" hidden="1">
      <c r="A34" s="73" t="str">
        <f>'[1]Base'!A15</f>
        <v>Kennedy</v>
      </c>
      <c r="B34" s="61">
        <f>'[1]Base'!B15</f>
        <v>537</v>
      </c>
      <c r="C34" s="34">
        <f>'[1]Base'!C15</f>
        <v>491</v>
      </c>
      <c r="D34" s="35">
        <f>'[1]Base'!O15</f>
        <v>564</v>
      </c>
      <c r="E34" s="36">
        <f t="shared" si="0"/>
        <v>0.9521276595744681</v>
      </c>
      <c r="F34" s="37">
        <f>'[1]Base'!D15</f>
        <v>0.2644320297951583</v>
      </c>
      <c r="G34" s="77">
        <f t="shared" si="5"/>
        <v>564</v>
      </c>
      <c r="H34" s="34">
        <f>'[1]Base'!BT15</f>
        <v>537</v>
      </c>
      <c r="I34" s="35">
        <f t="shared" si="3"/>
        <v>27</v>
      </c>
      <c r="J34" s="36">
        <f t="shared" si="4"/>
        <v>0.9521276595744681</v>
      </c>
      <c r="K34" s="37">
        <f>'[1]Base'!BW15</f>
        <v>0.2644320297951583</v>
      </c>
      <c r="L34" s="39">
        <f>'[1]Base'!G15</f>
        <v>671.230016180097</v>
      </c>
      <c r="M34" s="123">
        <f t="shared" si="1"/>
        <v>1.1901241421632924</v>
      </c>
      <c r="N34" s="126"/>
      <c r="O34" s="38">
        <f t="shared" si="2"/>
        <v>0</v>
      </c>
      <c r="P34" s="34">
        <f>'[1]Base'!E15</f>
        <v>142</v>
      </c>
      <c r="Q34" s="35">
        <f>'[1]Base'!BF15</f>
        <v>142</v>
      </c>
      <c r="T34" t="s">
        <v>66</v>
      </c>
      <c r="U34">
        <v>291</v>
      </c>
    </row>
    <row r="35" spans="1:17" s="38" customFormat="1" ht="12" hidden="1">
      <c r="A35" s="73" t="str">
        <f>'[1]Base'!A16</f>
        <v>Lake View</v>
      </c>
      <c r="B35" s="61">
        <f>'[1]Base'!B16</f>
        <v>281</v>
      </c>
      <c r="C35" s="34">
        <f>'[1]Base'!C16</f>
        <v>278</v>
      </c>
      <c r="D35" s="35">
        <f>'[1]Base'!O16</f>
        <v>266</v>
      </c>
      <c r="E35" s="36">
        <f t="shared" si="0"/>
        <v>1.056390977443609</v>
      </c>
      <c r="F35" s="37">
        <f>'[1]Base'!D16</f>
        <v>0.5693950177935944</v>
      </c>
      <c r="G35" s="77">
        <f t="shared" si="5"/>
        <v>266</v>
      </c>
      <c r="H35" s="34">
        <f>'[1]Base'!BT16</f>
        <v>281</v>
      </c>
      <c r="I35" s="35">
        <f t="shared" si="3"/>
        <v>-15</v>
      </c>
      <c r="J35" s="36">
        <f t="shared" si="4"/>
        <v>1.056390977443609</v>
      </c>
      <c r="K35" s="37">
        <f>'[1]Base'!BW16</f>
        <v>0.5693950177935944</v>
      </c>
      <c r="L35" s="39">
        <f>'[1]Base'!G16</f>
        <v>265.90485096173734</v>
      </c>
      <c r="M35" s="123">
        <f t="shared" si="1"/>
        <v>0.9996422968486366</v>
      </c>
      <c r="N35" s="126"/>
      <c r="O35" s="38">
        <f t="shared" si="2"/>
        <v>0</v>
      </c>
      <c r="P35" s="34">
        <f>'[1]Base'!E16</f>
        <v>160</v>
      </c>
      <c r="Q35" s="35">
        <f>'[1]Base'!BF16</f>
        <v>160</v>
      </c>
    </row>
    <row r="36" spans="1:19" s="38" customFormat="1" ht="12" hidden="1">
      <c r="A36" s="73" t="str">
        <f>'[1]Base'!A17</f>
        <v>Laph-Marq</v>
      </c>
      <c r="B36" s="61">
        <f>'[1]Base'!B17</f>
        <v>411</v>
      </c>
      <c r="C36" s="34">
        <f>'[1]Base'!C17</f>
        <v>444</v>
      </c>
      <c r="D36" s="35">
        <f>'[1]Base'!O17</f>
        <v>619</v>
      </c>
      <c r="E36" s="36">
        <f t="shared" si="0"/>
        <v>0.6639741518578353</v>
      </c>
      <c r="F36" s="37">
        <f>'[1]Base'!D17</f>
        <v>0.340632603406326</v>
      </c>
      <c r="G36" s="77">
        <f t="shared" si="5"/>
        <v>619</v>
      </c>
      <c r="H36" s="34">
        <f>'[1]Base'!BT17</f>
        <v>411</v>
      </c>
      <c r="I36" s="35">
        <f t="shared" si="3"/>
        <v>208</v>
      </c>
      <c r="J36" s="36">
        <f t="shared" si="4"/>
        <v>0.6639741518578353</v>
      </c>
      <c r="K36" s="37">
        <f>'[1]Base'!BW17</f>
        <v>0.340632603406326</v>
      </c>
      <c r="L36" s="39">
        <f>'[1]Base'!G17</f>
        <v>461.0706446933418</v>
      </c>
      <c r="M36" s="123">
        <f t="shared" si="1"/>
        <v>0.7448637232525716</v>
      </c>
      <c r="N36" s="126"/>
      <c r="O36" s="38">
        <f t="shared" si="2"/>
        <v>0</v>
      </c>
      <c r="P36" s="34">
        <f>'[1]Base'!E17</f>
        <v>140</v>
      </c>
      <c r="Q36" s="35">
        <f>'[1]Base'!BF17</f>
        <v>140</v>
      </c>
      <c r="R36" s="41"/>
      <c r="S36" s="41"/>
    </row>
    <row r="37" spans="1:22" s="42" customFormat="1" ht="12">
      <c r="A37" s="74" t="str">
        <f>'[1]Base'!A18</f>
        <v>Leopold</v>
      </c>
      <c r="B37" s="61">
        <f>'[1]Base'!B18</f>
        <v>708</v>
      </c>
      <c r="C37" s="34">
        <f>'[1]Base'!C18</f>
        <v>678</v>
      </c>
      <c r="D37" s="35">
        <f>'[1]Base'!O18</f>
        <v>655</v>
      </c>
      <c r="E37" s="36">
        <f t="shared" si="0"/>
        <v>1.080916030534351</v>
      </c>
      <c r="F37" s="37">
        <f>'[1]Base'!D18</f>
        <v>0.5028248587570622</v>
      </c>
      <c r="G37" s="77">
        <v>735</v>
      </c>
      <c r="H37" s="34">
        <f>'[1]Base'!BT18</f>
        <v>708</v>
      </c>
      <c r="I37" s="35">
        <f t="shared" si="3"/>
        <v>27</v>
      </c>
      <c r="J37" s="36">
        <f t="shared" si="4"/>
        <v>0.963265306122449</v>
      </c>
      <c r="K37" s="37">
        <f>'[1]Base'!BW18</f>
        <v>0.5028248587570622</v>
      </c>
      <c r="L37" s="39">
        <f>'[1]Base'!G18</f>
        <v>761.9690734102298</v>
      </c>
      <c r="M37" s="123">
        <f t="shared" si="1"/>
        <v>1.163311562458366</v>
      </c>
      <c r="N37" s="126"/>
      <c r="O37" s="38">
        <f t="shared" si="2"/>
        <v>0</v>
      </c>
      <c r="P37" s="34">
        <f>'[1]Base'!E18</f>
        <v>356</v>
      </c>
      <c r="Q37" s="35">
        <f>'[1]Base'!BF18</f>
        <v>356</v>
      </c>
      <c r="R37" s="38"/>
      <c r="S37" s="38"/>
      <c r="T37" s="41"/>
      <c r="U37" s="41"/>
      <c r="V37" s="41"/>
    </row>
    <row r="38" spans="1:22" ht="12" hidden="1">
      <c r="A38" s="73" t="str">
        <f>'[1]Base'!A19</f>
        <v>Lindbergh</v>
      </c>
      <c r="B38" s="61">
        <f>'[1]Base'!B19</f>
        <v>200</v>
      </c>
      <c r="C38" s="34">
        <f>'[1]Base'!C19</f>
        <v>248</v>
      </c>
      <c r="D38" s="35">
        <f>'[1]Base'!O19</f>
        <v>248</v>
      </c>
      <c r="E38" s="36">
        <f t="shared" si="0"/>
        <v>0.8064516129032258</v>
      </c>
      <c r="F38" s="37">
        <f>'[1]Base'!D19</f>
        <v>0.64</v>
      </c>
      <c r="G38" s="77">
        <f t="shared" si="5"/>
        <v>248</v>
      </c>
      <c r="H38" s="34">
        <f>'[1]Base'!BT19</f>
        <v>200</v>
      </c>
      <c r="I38" s="35">
        <f t="shared" si="3"/>
        <v>48</v>
      </c>
      <c r="J38" s="36">
        <f t="shared" si="4"/>
        <v>0.8064516129032258</v>
      </c>
      <c r="K38" s="37">
        <f>'[1]Base'!BW19</f>
        <v>0.64</v>
      </c>
      <c r="L38" s="39">
        <f>'[1]Base'!G19</f>
        <v>238.61179696762392</v>
      </c>
      <c r="M38" s="123">
        <f t="shared" si="1"/>
        <v>0.9621443426113868</v>
      </c>
      <c r="N38" s="126"/>
      <c r="O38" s="38">
        <f t="shared" si="2"/>
        <v>0</v>
      </c>
      <c r="P38" s="34">
        <f>'[1]Base'!E19</f>
        <v>128</v>
      </c>
      <c r="Q38" s="35">
        <f>'[1]Base'!BF19</f>
        <v>128</v>
      </c>
      <c r="R38" s="38"/>
      <c r="S38" s="38"/>
      <c r="T38" s="38"/>
      <c r="U38" s="38"/>
      <c r="V38" s="38"/>
    </row>
    <row r="39" spans="1:115" s="43" customFormat="1" ht="12" hidden="1">
      <c r="A39" s="73" t="str">
        <f>'[1]Base'!A20</f>
        <v>Lowell</v>
      </c>
      <c r="B39" s="61">
        <f>'[1]Base'!B20</f>
        <v>274</v>
      </c>
      <c r="C39" s="34">
        <f>'[1]Base'!C20</f>
        <v>266</v>
      </c>
      <c r="D39" s="35">
        <f>'[1]Base'!O20</f>
        <v>425</v>
      </c>
      <c r="E39" s="36">
        <f t="shared" si="0"/>
        <v>0.6447058823529411</v>
      </c>
      <c r="F39" s="37">
        <f>'[1]Base'!D20</f>
        <v>0.45985401459854014</v>
      </c>
      <c r="G39" s="77">
        <f t="shared" si="5"/>
        <v>425</v>
      </c>
      <c r="H39" s="34">
        <f>'[1]Base'!BT20</f>
        <v>274</v>
      </c>
      <c r="I39" s="35">
        <f t="shared" si="3"/>
        <v>151</v>
      </c>
      <c r="J39" s="36">
        <f t="shared" si="4"/>
        <v>0.6447058823529411</v>
      </c>
      <c r="K39" s="37">
        <f>'[1]Base'!BW20</f>
        <v>0.45985401459854014</v>
      </c>
      <c r="L39" s="39">
        <f>'[1]Base'!G20</f>
        <v>294.33158746320896</v>
      </c>
      <c r="M39" s="123">
        <f t="shared" si="1"/>
        <v>0.6925449116781387</v>
      </c>
      <c r="N39" s="126"/>
      <c r="O39" s="38">
        <f t="shared" si="2"/>
        <v>0</v>
      </c>
      <c r="P39" s="34">
        <f>'[1]Base'!E20</f>
        <v>126</v>
      </c>
      <c r="Q39" s="35">
        <f>'[1]Base'!BF20</f>
        <v>126</v>
      </c>
      <c r="R39" s="38"/>
      <c r="S39" s="38"/>
      <c r="T39" s="38"/>
      <c r="U39" s="38"/>
      <c r="V39" s="38"/>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row>
    <row r="40" spans="1:115" s="43" customFormat="1" ht="12" hidden="1">
      <c r="A40" s="73" t="str">
        <f>'[1]Base'!A21</f>
        <v>Mendota</v>
      </c>
      <c r="B40" s="61">
        <f>'[1]Base'!B21</f>
        <v>275</v>
      </c>
      <c r="C40" s="34">
        <f>'[1]Base'!C21</f>
        <v>239</v>
      </c>
      <c r="D40" s="35">
        <f>'[1]Base'!O21</f>
        <v>354</v>
      </c>
      <c r="E40" s="36">
        <f t="shared" si="0"/>
        <v>0.7768361581920904</v>
      </c>
      <c r="F40" s="37">
        <f>'[1]Base'!D21</f>
        <v>0.7636363636363637</v>
      </c>
      <c r="G40" s="77">
        <f t="shared" si="5"/>
        <v>354</v>
      </c>
      <c r="H40" s="34">
        <f>'[1]Base'!BT21</f>
        <v>275</v>
      </c>
      <c r="I40" s="35">
        <f t="shared" si="3"/>
        <v>79</v>
      </c>
      <c r="J40" s="36">
        <f t="shared" si="4"/>
        <v>0.7768361581920904</v>
      </c>
      <c r="K40" s="37">
        <f>'[1]Base'!BW21</f>
        <v>0.7636363636363637</v>
      </c>
      <c r="L40" s="39">
        <f>'[1]Base'!G21</f>
        <v>253.89842871688802</v>
      </c>
      <c r="M40" s="123">
        <f t="shared" si="1"/>
        <v>0.7172271997652204</v>
      </c>
      <c r="N40" s="126"/>
      <c r="O40" s="38">
        <f t="shared" si="2"/>
        <v>0</v>
      </c>
      <c r="P40" s="34">
        <f>'[1]Base'!E21</f>
        <v>210</v>
      </c>
      <c r="Q40" s="35">
        <f>'[1]Base'!BF21</f>
        <v>210</v>
      </c>
      <c r="R40" s="38"/>
      <c r="S40" s="38"/>
      <c r="T40" s="38"/>
      <c r="U40" s="38"/>
      <c r="V40" s="38"/>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row>
    <row r="41" spans="1:115" s="43" customFormat="1" ht="12">
      <c r="A41" s="74" t="str">
        <f>'[1]Base'!A22</f>
        <v>Midv-Linc</v>
      </c>
      <c r="B41" s="61">
        <f>'[1]Base'!B22</f>
        <v>736</v>
      </c>
      <c r="C41" s="34">
        <f>'[1]Base'!C22</f>
        <v>697</v>
      </c>
      <c r="D41" s="35">
        <v>834</v>
      </c>
      <c r="E41" s="36">
        <f t="shared" si="0"/>
        <v>0.882494004796163</v>
      </c>
      <c r="F41" s="37">
        <f>'[1]Base'!D22</f>
        <v>0.6413043478260869</v>
      </c>
      <c r="G41" s="77">
        <v>781</v>
      </c>
      <c r="H41" s="34">
        <f>'[1]Base'!BT22</f>
        <v>736</v>
      </c>
      <c r="I41" s="35">
        <f t="shared" si="3"/>
        <v>45</v>
      </c>
      <c r="J41" s="36">
        <f t="shared" si="4"/>
        <v>0.942381562099872</v>
      </c>
      <c r="K41" s="37">
        <f>'[1]Base'!BW22</f>
        <v>0.6413043478260869</v>
      </c>
      <c r="L41" s="39">
        <f>'[1]Base'!G22</f>
        <v>741</v>
      </c>
      <c r="M41" s="123">
        <f t="shared" si="1"/>
        <v>0.8884892086330936</v>
      </c>
      <c r="N41" s="126"/>
      <c r="O41" s="38">
        <f t="shared" si="2"/>
        <v>0</v>
      </c>
      <c r="P41" s="34">
        <f>'[1]Base'!E22</f>
        <v>472</v>
      </c>
      <c r="Q41" s="35">
        <f>'[1]Base'!BF22</f>
        <v>472</v>
      </c>
      <c r="R41" s="3"/>
      <c r="S41" s="3"/>
      <c r="T41" s="38"/>
      <c r="U41" s="38"/>
      <c r="V41" s="38"/>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row>
    <row r="42" spans="1:17" ht="12" hidden="1">
      <c r="A42" s="73" t="str">
        <f>'[1]Base'!A25</f>
        <v>Sandburg</v>
      </c>
      <c r="B42" s="61">
        <f>'[1]Base'!B25</f>
        <v>302</v>
      </c>
      <c r="C42" s="34">
        <f>'[1]Base'!C25</f>
        <v>296</v>
      </c>
      <c r="D42" s="35">
        <f>'[1]Base'!O25</f>
        <v>357.2</v>
      </c>
      <c r="E42" s="36">
        <f t="shared" si="0"/>
        <v>0.845464725643897</v>
      </c>
      <c r="F42" s="37">
        <f>'[1]Base'!D25</f>
        <v>0.46688741721854304</v>
      </c>
      <c r="G42" s="77">
        <f t="shared" si="5"/>
        <v>357.2</v>
      </c>
      <c r="H42" s="34">
        <f>'[1]Base'!BT25</f>
        <v>302</v>
      </c>
      <c r="I42" s="35">
        <f t="shared" si="3"/>
        <v>55.19999999999999</v>
      </c>
      <c r="J42" s="36">
        <f t="shared" si="4"/>
        <v>0.845464725643897</v>
      </c>
      <c r="K42" s="37">
        <f>'[1]Base'!BW25</f>
        <v>0.46688741721854304</v>
      </c>
      <c r="L42" s="39">
        <f>'[1]Base'!G25</f>
        <v>347.7583239646806</v>
      </c>
      <c r="M42" s="123">
        <f t="shared" si="1"/>
        <v>0.9735675362952985</v>
      </c>
      <c r="N42" s="126"/>
      <c r="O42" s="38">
        <f t="shared" si="2"/>
        <v>0</v>
      </c>
      <c r="P42" s="34">
        <f>'[1]Base'!E25</f>
        <v>141</v>
      </c>
      <c r="Q42" s="35">
        <f>'[1]Base'!BF25</f>
        <v>141</v>
      </c>
    </row>
    <row r="43" spans="1:17" ht="12" hidden="1">
      <c r="A43" s="73" t="str">
        <f>'[1]Base'!A26</f>
        <v>Schenk</v>
      </c>
      <c r="B43" s="61">
        <f>'[1]Base'!B26</f>
        <v>377</v>
      </c>
      <c r="C43" s="34">
        <f>'[1]Base'!C26</f>
        <v>368</v>
      </c>
      <c r="D43" s="35">
        <f>'[1]Base'!O26</f>
        <v>395</v>
      </c>
      <c r="E43" s="36">
        <f t="shared" si="0"/>
        <v>0.9544303797468354</v>
      </c>
      <c r="F43" s="37">
        <f>'[1]Base'!D26</f>
        <v>0.5888594164456233</v>
      </c>
      <c r="G43" s="77">
        <f t="shared" si="5"/>
        <v>395</v>
      </c>
      <c r="H43" s="34">
        <f>'[1]Base'!BT26</f>
        <v>377</v>
      </c>
      <c r="I43" s="35">
        <f t="shared" si="3"/>
        <v>18</v>
      </c>
      <c r="J43" s="36">
        <f t="shared" si="4"/>
        <v>0.9544303797468354</v>
      </c>
      <c r="K43" s="37">
        <f>'[1]Base'!BW26</f>
        <v>0.5888594164456233</v>
      </c>
      <c r="L43" s="39">
        <f>'[1]Base'!G26</f>
        <v>457.50380343966265</v>
      </c>
      <c r="M43" s="123">
        <f t="shared" si="1"/>
        <v>1.158237477062437</v>
      </c>
      <c r="N43" s="126"/>
      <c r="O43" s="38">
        <f t="shared" si="2"/>
        <v>0</v>
      </c>
      <c r="P43" s="34">
        <f>'[1]Base'!E26</f>
        <v>222</v>
      </c>
      <c r="Q43" s="35">
        <f>'[1]Base'!BF26</f>
        <v>222</v>
      </c>
    </row>
    <row r="44" spans="1:17" ht="12">
      <c r="A44" s="74" t="str">
        <f>'[1]Base'!A27</f>
        <v>Shorewood</v>
      </c>
      <c r="B44" s="61">
        <f>'[1]Base'!B27</f>
        <v>385</v>
      </c>
      <c r="C44" s="34">
        <f>'[1]Base'!C27</f>
        <v>443</v>
      </c>
      <c r="D44" s="35">
        <f>'[1]Base'!O27</f>
        <v>470</v>
      </c>
      <c r="E44" s="36">
        <f t="shared" si="0"/>
        <v>0.8191489361702128</v>
      </c>
      <c r="F44" s="37">
        <f>'[1]Base'!D27</f>
        <v>0.2779220779220779</v>
      </c>
      <c r="G44" s="77">
        <f t="shared" si="5"/>
        <v>470</v>
      </c>
      <c r="H44" s="34">
        <f>'[1]Base'!BT27</f>
        <v>431</v>
      </c>
      <c r="I44" s="35">
        <f t="shared" si="3"/>
        <v>39</v>
      </c>
      <c r="J44" s="36">
        <f t="shared" si="4"/>
        <v>0.9170212765957447</v>
      </c>
      <c r="K44" s="37">
        <f>'[1]Base'!BW27</f>
        <v>0.2552204176334107</v>
      </c>
      <c r="L44" s="39">
        <f>'[1]Base'!G27</f>
        <v>443.2171716903985</v>
      </c>
      <c r="M44" s="123">
        <f t="shared" si="1"/>
        <v>0.9430152589157416</v>
      </c>
      <c r="N44" s="126"/>
      <c r="O44" s="38">
        <f t="shared" si="2"/>
        <v>46</v>
      </c>
      <c r="P44" s="34">
        <f>'[1]Base'!E27</f>
        <v>107</v>
      </c>
      <c r="Q44" s="35">
        <f>'[1]Base'!BF27</f>
        <v>110</v>
      </c>
    </row>
    <row r="45" spans="1:17" ht="12">
      <c r="A45" s="74" t="str">
        <f>'[1]Base'!A29</f>
        <v>Thoreau</v>
      </c>
      <c r="B45" s="61">
        <f>'[1]Base'!B29</f>
        <v>420</v>
      </c>
      <c r="C45" s="34">
        <f>'[1]Base'!C29</f>
        <v>411</v>
      </c>
      <c r="D45" s="35">
        <f>'[1]Base'!O29</f>
        <v>432.4</v>
      </c>
      <c r="E45" s="36">
        <f t="shared" si="0"/>
        <v>0.971322849213691</v>
      </c>
      <c r="F45" s="37">
        <f>'[1]Base'!D29</f>
        <v>0.48333333333333334</v>
      </c>
      <c r="G45" s="77">
        <f t="shared" si="5"/>
        <v>432.4</v>
      </c>
      <c r="H45" s="34">
        <f>'[1]Base'!BT29</f>
        <v>407</v>
      </c>
      <c r="I45" s="35">
        <f t="shared" si="3"/>
        <v>25.399999999999977</v>
      </c>
      <c r="J45" s="36">
        <f t="shared" si="4"/>
        <v>0.9412580943570769</v>
      </c>
      <c r="K45" s="37">
        <f>'[1]Base'!BW29</f>
        <v>0.44717444717444715</v>
      </c>
      <c r="L45" s="39">
        <f>'[1]Base'!G29</f>
        <v>386.2043272007</v>
      </c>
      <c r="M45" s="123">
        <f t="shared" si="1"/>
        <v>0.8931644939886679</v>
      </c>
      <c r="N45" s="126"/>
      <c r="O45" s="38">
        <f t="shared" si="2"/>
        <v>-13</v>
      </c>
      <c r="P45" s="34">
        <f>'[1]Base'!E29</f>
        <v>203</v>
      </c>
      <c r="Q45" s="35">
        <f>'[1]Base'!BF29</f>
        <v>182</v>
      </c>
    </row>
    <row r="46" spans="1:17" ht="12.75" thickBot="1">
      <c r="A46" s="128" t="str">
        <f>'[1]Base'!A30</f>
        <v>Van Hise</v>
      </c>
      <c r="B46" s="129">
        <f>'[1]Base'!B30</f>
        <v>291</v>
      </c>
      <c r="C46" s="130">
        <f>'[1]Base'!C30</f>
        <v>299</v>
      </c>
      <c r="D46" s="131">
        <f>'[1]Base'!O30</f>
        <v>305.5</v>
      </c>
      <c r="E46" s="132">
        <f t="shared" si="0"/>
        <v>0.9525368248772504</v>
      </c>
      <c r="F46" s="133">
        <f>'[1]Base'!D30</f>
        <v>0.23024054982817868</v>
      </c>
      <c r="G46" s="134">
        <f t="shared" si="5"/>
        <v>305.5</v>
      </c>
      <c r="H46" s="130">
        <f>'[1]Base'!BT30</f>
        <v>291</v>
      </c>
      <c r="I46" s="131">
        <f t="shared" si="3"/>
        <v>14.5</v>
      </c>
      <c r="J46" s="132">
        <f t="shared" si="4"/>
        <v>0.9525368248772504</v>
      </c>
      <c r="K46" s="133">
        <f>'[1]Base'!BW30</f>
        <v>0.23024054982817868</v>
      </c>
      <c r="L46" s="135">
        <f>'[1]Base'!G30</f>
        <v>310.47811446026566</v>
      </c>
      <c r="M46" s="136">
        <f t="shared" si="1"/>
        <v>1.0162949736833573</v>
      </c>
      <c r="N46" s="137"/>
      <c r="O46" s="38">
        <f t="shared" si="2"/>
        <v>0</v>
      </c>
      <c r="P46" s="34">
        <f>'[1]Base'!E30</f>
        <v>67</v>
      </c>
      <c r="Q46" s="35">
        <f>'[1]Base'!BF30</f>
        <v>67</v>
      </c>
    </row>
    <row r="47" spans="1:17" ht="12.75" thickBot="1">
      <c r="A47" s="148" t="s">
        <v>82</v>
      </c>
      <c r="B47" s="149">
        <f>+B30+B37+B41+B44+B45+B46</f>
        <v>3203</v>
      </c>
      <c r="C47" s="150">
        <f>+C30+C37+C41+C44+C45+C46</f>
        <v>3222</v>
      </c>
      <c r="D47" s="151">
        <f>+D30+D37+D41+D44+D45+D46</f>
        <v>3420.9</v>
      </c>
      <c r="E47" s="152">
        <f t="shared" si="0"/>
        <v>0.9363033119939197</v>
      </c>
      <c r="F47" s="153">
        <f>P47/B47</f>
        <v>0.4221042772400874</v>
      </c>
      <c r="G47" s="154">
        <f>+G30+G37+G41+G44+G45+G46</f>
        <v>3447.9</v>
      </c>
      <c r="H47" s="150">
        <f>+H30+H37+H41+H44+H45+H46</f>
        <v>3236</v>
      </c>
      <c r="I47" s="151">
        <f>+I30+I37+I41+I44+I45+I46</f>
        <v>211.89999999999998</v>
      </c>
      <c r="J47" s="152">
        <f t="shared" si="4"/>
        <v>0.938542301110821</v>
      </c>
      <c r="K47" s="155">
        <f>P47/H47</f>
        <v>0.4177997527812114</v>
      </c>
      <c r="L47" s="154">
        <f>+L30+L37+L41+L44+L45+L46</f>
        <v>3354.971442679182</v>
      </c>
      <c r="M47" s="153">
        <f t="shared" si="1"/>
        <v>0.9807277157120003</v>
      </c>
      <c r="N47" s="156"/>
      <c r="O47" s="38"/>
      <c r="P47" s="117">
        <f>+P30+P37+P41+P44+P45+P46</f>
        <v>1352</v>
      </c>
      <c r="Q47" s="117">
        <f>+Q30+Q37+Q41+Q44+Q45+Q46</f>
        <v>1334</v>
      </c>
    </row>
    <row r="48" spans="1:17" s="42" customFormat="1" ht="12">
      <c r="A48" s="138" t="s">
        <v>18</v>
      </c>
      <c r="B48" s="139">
        <f>B20+B21+B24+B30+B25+B37+B41+B26+B27+B44+B28+B45+B46</f>
        <v>6177</v>
      </c>
      <c r="C48" s="140">
        <f>C20+C21+C24+C30+C25+C37+C41+C26+C27+C44+C28+C45+C46</f>
        <v>6168</v>
      </c>
      <c r="D48" s="141">
        <f>D20+D21+D24+D30+D25+D37+D41+D26+D27+D44+D28+D45+D46</f>
        <v>6537.7</v>
      </c>
      <c r="E48" s="142">
        <f t="shared" si="0"/>
        <v>0.9448276916958563</v>
      </c>
      <c r="F48" s="143">
        <f>+P48/B48</f>
        <v>0.3799579083697588</v>
      </c>
      <c r="G48" s="145">
        <f>G20+G21+G24+G30+G25+G37+G41+G26+G27+G44+G28+G45+G46</f>
        <v>6695.7</v>
      </c>
      <c r="H48" s="140">
        <f>H20+H21+H24+H30+H25+H37+H41+H26+H27+H44+H28+H45+H46</f>
        <v>6177</v>
      </c>
      <c r="I48" s="141">
        <f t="shared" si="3"/>
        <v>518.6999999999998</v>
      </c>
      <c r="J48" s="142">
        <f>H48/G48</f>
        <v>0.9225323715220216</v>
      </c>
      <c r="K48" s="143">
        <f>+P48/H48</f>
        <v>0.3799579083697588</v>
      </c>
      <c r="L48" s="145">
        <f>L20+L21+L24+L30+L25+L37+L41+L26+L27+L44+L28+L45+L46</f>
        <v>6810.172901538461</v>
      </c>
      <c r="M48" s="146">
        <f t="shared" si="1"/>
        <v>1.0416771802833507</v>
      </c>
      <c r="N48" s="147"/>
      <c r="O48" s="38">
        <f t="shared" si="2"/>
        <v>0</v>
      </c>
      <c r="P48" s="34">
        <f>P20+P21+P24+P30+P25+P37+P41+P26+P27+P44+P28+P45+P46</f>
        <v>2347</v>
      </c>
      <c r="Q48" s="34">
        <f>Q20+Q21+Q24+Q30+Q25+Q37+Q41+Q26+Q27+Q44+Q28+Q45+Q46</f>
        <v>2347</v>
      </c>
    </row>
    <row r="49" spans="1:17" ht="13.5" thickBot="1">
      <c r="A49" s="75" t="str">
        <f>'[1]Base'!A32</f>
        <v>TOTAL STUDENTS MOVED</v>
      </c>
      <c r="B49" s="64"/>
      <c r="C49" s="54"/>
      <c r="D49" s="55"/>
      <c r="E49" s="56"/>
      <c r="F49" s="58"/>
      <c r="G49" s="78"/>
      <c r="H49" s="57">
        <f>'[1]Base'!$BT$32</f>
        <v>227</v>
      </c>
      <c r="I49" s="57"/>
      <c r="J49" s="54"/>
      <c r="K49" s="62">
        <f>'[1]Base'!$BV$32</f>
        <v>105</v>
      </c>
      <c r="L49" s="59"/>
      <c r="M49" s="124"/>
      <c r="N49" s="127"/>
      <c r="Q49"/>
    </row>
    <row r="50" spans="1:14" ht="12.75">
      <c r="A50"/>
      <c r="N50"/>
    </row>
    <row r="51" ht="12.75">
      <c r="A51" s="68" t="s">
        <v>20</v>
      </c>
    </row>
    <row r="52" spans="1:7" ht="12.75">
      <c r="A52" s="79" t="s">
        <v>60</v>
      </c>
      <c r="G52" s="44"/>
    </row>
    <row r="53" ht="12.75">
      <c r="A53" s="79" t="s">
        <v>76</v>
      </c>
    </row>
    <row r="54" ht="12.75">
      <c r="A54" s="80" t="s">
        <v>75</v>
      </c>
    </row>
    <row r="55" spans="1:7" s="38" customFormat="1" ht="11.25" customHeight="1">
      <c r="A55" s="113" t="s">
        <v>86</v>
      </c>
      <c r="G55" s="114"/>
    </row>
    <row r="56" spans="1:9" ht="12.75">
      <c r="A56" s="80" t="s">
        <v>77</v>
      </c>
      <c r="I56" s="45"/>
    </row>
    <row r="57" spans="1:7" ht="12.75">
      <c r="A57" s="79" t="s">
        <v>78</v>
      </c>
      <c r="G57" s="44"/>
    </row>
    <row r="58" s="69" customFormat="1" ht="12.75">
      <c r="A58" s="80" t="s">
        <v>68</v>
      </c>
    </row>
    <row r="59" spans="1:9" ht="12">
      <c r="A59" s="70"/>
      <c r="I59" s="45"/>
    </row>
    <row r="60" spans="1:9" ht="12.75">
      <c r="A60" s="80" t="s">
        <v>84</v>
      </c>
      <c r="I60" s="45"/>
    </row>
    <row r="61" spans="1:9" s="69" customFormat="1" ht="12.75">
      <c r="A61" s="71" t="s">
        <v>85</v>
      </c>
      <c r="I61" s="72"/>
    </row>
    <row r="62" s="69" customFormat="1" ht="12.75">
      <c r="I62" s="72"/>
    </row>
    <row r="63" s="69" customFormat="1" ht="12.75">
      <c r="I63" s="72"/>
    </row>
    <row r="64" s="69" customFormat="1" ht="12.75"/>
    <row r="65" s="69" customFormat="1" ht="12.75"/>
    <row r="66" s="69" customFormat="1" ht="12.75"/>
    <row r="67" s="69" customFormat="1" ht="12.75"/>
    <row r="68" s="69" customFormat="1" ht="12.75"/>
    <row r="69" s="69" customFormat="1" ht="12.75"/>
    <row r="70" s="69" customFormat="1" ht="12.75"/>
    <row r="71" s="69" customFormat="1" ht="12.75"/>
    <row r="72" s="69" customFormat="1" ht="12.75">
      <c r="A72" s="71"/>
    </row>
    <row r="73" s="69" customFormat="1" ht="12.75"/>
    <row r="74" s="69" customFormat="1" ht="12.75"/>
    <row r="75" s="69" customFormat="1" ht="12.75"/>
    <row r="76" s="69" customFormat="1" ht="12.75"/>
    <row r="77" s="69" customFormat="1" ht="12.75"/>
    <row r="78" s="69" customFormat="1" ht="12.75"/>
    <row r="79" s="69" customFormat="1" ht="12.75"/>
    <row r="80" s="69" customFormat="1" ht="12.75"/>
    <row r="81" s="69" customFormat="1" ht="12.75"/>
    <row r="82" s="69" customFormat="1" ht="12.75"/>
    <row r="83" s="69" customFormat="1" ht="12.75"/>
    <row r="84" s="69" customFormat="1" ht="12.75"/>
    <row r="85" s="69" customFormat="1" ht="12.75"/>
    <row r="86" s="69" customFormat="1" ht="12.75"/>
    <row r="87" s="69" customFormat="1" ht="12.75"/>
    <row r="88" s="69" customFormat="1" ht="12.75"/>
    <row r="89" s="69" customFormat="1" ht="12.75"/>
    <row r="90" s="69" customFormat="1" ht="12.75"/>
    <row r="91" s="69" customFormat="1" ht="12.75"/>
    <row r="92" s="69" customFormat="1" ht="12.75"/>
    <row r="93" s="69" customFormat="1" ht="12.75"/>
    <row r="94" s="69" customFormat="1" ht="12.75"/>
    <row r="95" s="69" customFormat="1" ht="12.75"/>
    <row r="96" s="69" customFormat="1" ht="12.75"/>
    <row r="97" s="69" customFormat="1" ht="12.75"/>
    <row r="98" s="69" customFormat="1" ht="12.75"/>
    <row r="99" s="69" customFormat="1" ht="12.75"/>
    <row r="100" s="69" customFormat="1" ht="12.75"/>
    <row r="101" s="69" customFormat="1" ht="12.75"/>
  </sheetData>
  <mergeCells count="1">
    <mergeCell ref="A17:A18"/>
  </mergeCells>
  <conditionalFormatting sqref="B19">
    <cfRule type="cellIs" priority="1" dxfId="0" operator="notEqual" stopIfTrue="1">
      <formula>$H$19</formula>
    </cfRule>
  </conditionalFormatting>
  <printOptions/>
  <pageMargins left="0.31" right="0.32" top="0.4" bottom="0.38" header="0.18" footer="0.81"/>
  <pageSetup fitToHeight="1" fitToWidth="1" horizontalDpi="300" verticalDpi="300" orientation="landscape" scale="81" r:id="rId4"/>
  <headerFooter alignWithMargins="0">
    <oddFooter>&amp;R&amp;6&amp;Z
&amp;F
12/13/2005
</oddFooter>
  </headerFooter>
  <rowBreaks count="1" manualBreakCount="1">
    <brk id="5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b717146</dc:creator>
  <cp:keywords/>
  <dc:description/>
  <cp:lastModifiedBy>b717146</cp:lastModifiedBy>
  <cp:lastPrinted>2006-05-31T14:26:23Z</cp:lastPrinted>
  <dcterms:created xsi:type="dcterms:W3CDTF">2005-03-11T13:26:22Z</dcterms:created>
  <dcterms:modified xsi:type="dcterms:W3CDTF">2006-05-31T14:26:55Z</dcterms:modified>
  <cp:category/>
  <cp:version/>
  <cp:contentType/>
  <cp:contentStatus/>
</cp:coreProperties>
</file>