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1480" windowWidth="20900" windowHeight="9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<sst xmlns="http://schemas.openxmlformats.org/spreadsheetml/2006/main" count="136" uniqueCount="49">
  <si>
    <t>EQUAL VALUE</t>
  </si>
  <si>
    <t>PERCENT</t>
  </si>
  <si>
    <t>TOTAL LEVY</t>
  </si>
  <si>
    <t>13 251</t>
  </si>
  <si>
    <t>C. MADISON</t>
  </si>
  <si>
    <t>13 008</t>
  </si>
  <si>
    <t>T. BLOOMING GROVE</t>
  </si>
  <si>
    <t>13 014</t>
  </si>
  <si>
    <t>T. BURKE</t>
  </si>
  <si>
    <t>13 032</t>
  </si>
  <si>
    <t>T. MADISON</t>
  </si>
  <si>
    <t>13 138</t>
  </si>
  <si>
    <t>T. MIDDLETON</t>
  </si>
  <si>
    <t>13 066</t>
  </si>
  <si>
    <t>T. WESTPORT</t>
  </si>
  <si>
    <t>13 151</t>
  </si>
  <si>
    <t>V. MAPLE BLUFF</t>
  </si>
  <si>
    <t>13 181</t>
  </si>
  <si>
    <t>V. SHOREWOOD HILLS</t>
  </si>
  <si>
    <t>13 225</t>
  </si>
  <si>
    <t>C. FITCHBURG</t>
  </si>
  <si>
    <t>13 258</t>
  </si>
  <si>
    <t>C. MONONA</t>
  </si>
  <si>
    <t>1998-99</t>
  </si>
  <si>
    <t>1999-00</t>
  </si>
  <si>
    <t>2000-01</t>
  </si>
  <si>
    <t>LEVY</t>
  </si>
  <si>
    <t>TOTAL</t>
  </si>
  <si>
    <t>INCREASE</t>
  </si>
  <si>
    <t xml:space="preserve"> </t>
  </si>
  <si>
    <t>MUNICIPALITY</t>
  </si>
  <si>
    <t>2001-02</t>
  </si>
  <si>
    <t>2002-03</t>
  </si>
  <si>
    <t xml:space="preserve">   Percent Change</t>
  </si>
  <si>
    <t>Percent Change</t>
  </si>
  <si>
    <t>MIL RATE</t>
  </si>
  <si>
    <t>2003-04</t>
  </si>
  <si>
    <t>1997-98</t>
  </si>
  <si>
    <t>1996-97</t>
  </si>
  <si>
    <t>1995-96</t>
  </si>
  <si>
    <t>1994-95</t>
  </si>
  <si>
    <t>1993-94</t>
  </si>
  <si>
    <t>1992-93</t>
  </si>
  <si>
    <t>2004-05</t>
  </si>
  <si>
    <t>1991-92</t>
  </si>
  <si>
    <t>1990-91</t>
  </si>
  <si>
    <t>1989-90</t>
  </si>
  <si>
    <t>1988-89</t>
  </si>
  <si>
    <t>`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</si>
</sst>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%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0.000%"/>
    <numFmt numFmtId="170" formatCode="0.0000%"/>
    <numFmt numFmtId="171" formatCode="0.00000%"/>
    <numFmt numFmtId="172" formatCode="_(* #,##0.0_);_(* \(#,##0.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_);_(* \(#,##0.000000\);_(* &quot;-&quot;????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165" fontId="0" fillId="0" borderId="0" xfId="19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0" fillId="0" borderId="3" xfId="19" applyNumberFormat="1" applyBorder="1" applyAlignment="1">
      <alignment/>
    </xf>
    <xf numFmtId="0" fontId="0" fillId="0" borderId="3" xfId="0" applyBorder="1" applyAlignment="1">
      <alignment/>
    </xf>
    <xf numFmtId="165" fontId="0" fillId="0" borderId="3" xfId="19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1" xfId="15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9" fontId="0" fillId="0" borderId="11" xfId="19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5" fontId="0" fillId="0" borderId="13" xfId="19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0" fontId="3" fillId="0" borderId="5" xfId="19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164" fontId="0" fillId="0" borderId="13" xfId="15" applyNumberFormat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3" xfId="0" applyNumberFormat="1" applyBorder="1" applyAlignment="1">
      <alignment/>
    </xf>
    <xf numFmtId="43" fontId="2" fillId="0" borderId="3" xfId="19" applyNumberFormat="1" applyFont="1" applyBorder="1" applyAlignment="1">
      <alignment/>
    </xf>
    <xf numFmtId="0" fontId="0" fillId="0" borderId="11" xfId="0" applyBorder="1" applyAlignment="1">
      <alignment/>
    </xf>
    <xf numFmtId="164" fontId="1" fillId="0" borderId="8" xfId="15" applyNumberFormat="1" applyFont="1" applyBorder="1" applyAlignment="1">
      <alignment horizontal="center"/>
    </xf>
    <xf numFmtId="164" fontId="0" fillId="0" borderId="11" xfId="15" applyNumberFormat="1" applyBorder="1" applyAlignment="1">
      <alignment horizontal="center"/>
    </xf>
    <xf numFmtId="164" fontId="0" fillId="0" borderId="0" xfId="15" applyNumberFormat="1" applyFill="1" applyBorder="1" applyAlignment="1">
      <alignment/>
    </xf>
    <xf numFmtId="164" fontId="3" fillId="0" borderId="5" xfId="15" applyNumberFormat="1" applyFon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Alignment="1">
      <alignment/>
    </xf>
    <xf numFmtId="43" fontId="2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0" fontId="0" fillId="2" borderId="0" xfId="19" applyNumberFormat="1" applyFill="1" applyBorder="1" applyAlignment="1">
      <alignment/>
    </xf>
    <xf numFmtId="10" fontId="0" fillId="0" borderId="0" xfId="19" applyNumberFormat="1" applyAlignment="1">
      <alignment/>
    </xf>
    <xf numFmtId="181" fontId="0" fillId="0" borderId="0" xfId="0" applyNumberFormat="1" applyAlignment="1">
      <alignment/>
    </xf>
    <xf numFmtId="10" fontId="0" fillId="2" borderId="0" xfId="19" applyNumberFormat="1" applyFill="1" applyAlignment="1">
      <alignment/>
    </xf>
    <xf numFmtId="166" fontId="0" fillId="0" borderId="0" xfId="15" applyNumberFormat="1" applyAlignment="1">
      <alignment/>
    </xf>
    <xf numFmtId="10" fontId="0" fillId="0" borderId="0" xfId="19" applyNumberFormat="1" applyFill="1" applyBorder="1" applyAlignment="1">
      <alignment/>
    </xf>
    <xf numFmtId="164" fontId="0" fillId="0" borderId="11" xfId="15" applyNumberForma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0" fontId="3" fillId="0" borderId="5" xfId="19" applyNumberFormat="1" applyFont="1" applyFill="1" applyBorder="1" applyAlignment="1">
      <alignment/>
    </xf>
    <xf numFmtId="164" fontId="0" fillId="0" borderId="0" xfId="15" applyNumberFormat="1" applyFill="1" applyAlignment="1">
      <alignment/>
    </xf>
    <xf numFmtId="0" fontId="0" fillId="0" borderId="0" xfId="0" applyFill="1" applyAlignment="1">
      <alignment/>
    </xf>
    <xf numFmtId="43" fontId="0" fillId="0" borderId="0" xfId="15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CPI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Sheet1!$I$59:$S$59</c:f>
              <c:strCache/>
            </c:strRef>
          </c:cat>
          <c:val>
            <c:numRef>
              <c:f>Sheet1!$I$60:$S$60</c:f>
              <c:numCache/>
            </c:numRef>
          </c:val>
          <c:smooth val="0"/>
        </c:ser>
        <c:ser>
          <c:idx val="1"/>
          <c:order val="1"/>
          <c:tx>
            <c:v>Tax Levy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Sheet1!$I$59:$S$59</c:f>
              <c:strCache/>
            </c:strRef>
          </c:cat>
          <c:val>
            <c:numRef>
              <c:f>Sheet1!$I$61:$S$61</c:f>
              <c:numCache/>
            </c:numRef>
          </c:val>
          <c:smooth val="0"/>
        </c:ser>
        <c:marker val="1"/>
        <c:axId val="10552304"/>
        <c:axId val="27861873"/>
      </c:line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1873"/>
        <c:crosses val="autoZero"/>
        <c:auto val="1"/>
        <c:lblOffset val="100"/>
        <c:noMultiLvlLbl val="0"/>
      </c:catAx>
      <c:valAx>
        <c:axId val="27861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52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61</xdr:row>
      <xdr:rowOff>104775</xdr:rowOff>
    </xdr:from>
    <xdr:to>
      <xdr:col>12</xdr:col>
      <xdr:colOff>228600</xdr:colOff>
      <xdr:row>72</xdr:row>
      <xdr:rowOff>38100</xdr:rowOff>
    </xdr:to>
    <xdr:graphicFrame>
      <xdr:nvGraphicFramePr>
        <xdr:cNvPr id="1" name="Chart 3"/>
        <xdr:cNvGraphicFramePr/>
      </xdr:nvGraphicFramePr>
      <xdr:xfrm>
        <a:off x="8982075" y="9505950"/>
        <a:ext cx="28384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workbookViewId="0" topLeftCell="B1">
      <pane xSplit="1" ySplit="1" topLeftCell="C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H55" sqref="H55"/>
    </sheetView>
  </sheetViews>
  <sheetFormatPr defaultColWidth="11.421875" defaultRowHeight="12.75"/>
  <cols>
    <col min="1" max="1" width="7.7109375" style="0" hidden="1" customWidth="1"/>
    <col min="2" max="2" width="21.28125" style="0" customWidth="1"/>
    <col min="3" max="5" width="15.140625" style="0" customWidth="1"/>
    <col min="6" max="6" width="15.28125" style="0" customWidth="1"/>
    <col min="7" max="7" width="15.140625" style="48" customWidth="1"/>
    <col min="8" max="8" width="15.421875" style="48" customWidth="1"/>
    <col min="9" max="9" width="16.7109375" style="48" customWidth="1"/>
    <col min="10" max="10" width="14.28125" style="48" customWidth="1"/>
    <col min="11" max="11" width="14.8515625" style="48" customWidth="1"/>
    <col min="12" max="12" width="15.421875" style="48" customWidth="1"/>
    <col min="13" max="14" width="15.8515625" style="0" customWidth="1"/>
    <col min="15" max="15" width="15.421875" style="0" customWidth="1"/>
    <col min="16" max="16" width="16.421875" style="0" customWidth="1"/>
    <col min="17" max="17" width="15.140625" style="0" customWidth="1"/>
    <col min="18" max="18" width="16.140625" style="0" customWidth="1"/>
    <col min="19" max="19" width="16.421875" style="0" customWidth="1"/>
    <col min="20" max="20" width="16.00390625" style="0" customWidth="1"/>
    <col min="21" max="16384" width="8.8515625" style="0" customWidth="1"/>
  </cols>
  <sheetData>
    <row r="1" spans="1:20" ht="15.75" thickBot="1">
      <c r="A1" s="10"/>
      <c r="B1" s="10" t="s">
        <v>30</v>
      </c>
      <c r="C1" s="11" t="s">
        <v>47</v>
      </c>
      <c r="D1" s="11" t="s">
        <v>46</v>
      </c>
      <c r="E1" s="11" t="s">
        <v>45</v>
      </c>
      <c r="F1" s="11" t="s">
        <v>44</v>
      </c>
      <c r="G1" s="43" t="s">
        <v>42</v>
      </c>
      <c r="H1" s="43" t="s">
        <v>41</v>
      </c>
      <c r="I1" s="43" t="s">
        <v>40</v>
      </c>
      <c r="J1" s="43" t="s">
        <v>39</v>
      </c>
      <c r="K1" s="43" t="s">
        <v>38</v>
      </c>
      <c r="L1" s="43" t="s">
        <v>37</v>
      </c>
      <c r="M1" s="11" t="s">
        <v>23</v>
      </c>
      <c r="N1" s="11" t="s">
        <v>24</v>
      </c>
      <c r="O1" s="11" t="s">
        <v>25</v>
      </c>
      <c r="P1" s="11" t="s">
        <v>31</v>
      </c>
      <c r="Q1" s="11" t="s">
        <v>32</v>
      </c>
      <c r="R1" s="11" t="s">
        <v>36</v>
      </c>
      <c r="S1" s="11" t="s">
        <v>43</v>
      </c>
      <c r="T1" s="9"/>
    </row>
    <row r="2" spans="1:20" ht="12">
      <c r="A2" s="2"/>
      <c r="B2" s="2"/>
      <c r="C2" s="3"/>
      <c r="D2" s="3"/>
      <c r="E2" s="3"/>
      <c r="F2" s="3"/>
      <c r="G2" s="4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13"/>
    </row>
    <row r="3" spans="1:20" ht="12">
      <c r="A3" s="23"/>
      <c r="B3" s="23"/>
      <c r="C3" s="44" t="s">
        <v>0</v>
      </c>
      <c r="D3" s="44" t="s">
        <v>0</v>
      </c>
      <c r="E3" s="44" t="s">
        <v>0</v>
      </c>
      <c r="F3" s="44" t="s">
        <v>0</v>
      </c>
      <c r="G3" s="44" t="s">
        <v>0</v>
      </c>
      <c r="H3" s="44" t="s">
        <v>0</v>
      </c>
      <c r="I3" s="44" t="s">
        <v>0</v>
      </c>
      <c r="J3" s="44" t="s">
        <v>0</v>
      </c>
      <c r="K3" s="44" t="s">
        <v>0</v>
      </c>
      <c r="L3" s="44" t="s">
        <v>0</v>
      </c>
      <c r="M3" s="21" t="s">
        <v>0</v>
      </c>
      <c r="N3" s="21" t="s">
        <v>0</v>
      </c>
      <c r="O3" s="21" t="s">
        <v>0</v>
      </c>
      <c r="P3" s="21" t="s">
        <v>0</v>
      </c>
      <c r="Q3" s="21" t="s">
        <v>0</v>
      </c>
      <c r="R3" s="21" t="s">
        <v>0</v>
      </c>
      <c r="S3" s="21" t="s">
        <v>0</v>
      </c>
      <c r="T3" s="27" t="s">
        <v>28</v>
      </c>
    </row>
    <row r="4" spans="1:20" ht="12">
      <c r="A4" s="2" t="s">
        <v>3</v>
      </c>
      <c r="B4" s="2" t="s">
        <v>4</v>
      </c>
      <c r="C4" s="4">
        <v>5208094373</v>
      </c>
      <c r="D4" s="4">
        <v>5526066444</v>
      </c>
      <c r="E4" s="4">
        <v>5982604804</v>
      </c>
      <c r="F4" s="4">
        <v>6260423359</v>
      </c>
      <c r="G4" s="4">
        <v>6553654161</v>
      </c>
      <c r="H4" s="4">
        <v>7083894231</v>
      </c>
      <c r="I4" s="4">
        <v>7709518061</v>
      </c>
      <c r="J4" s="4">
        <v>8390981984</v>
      </c>
      <c r="K4" s="4">
        <v>8918269713</v>
      </c>
      <c r="L4" s="4">
        <v>9479399973</v>
      </c>
      <c r="M4" s="4">
        <v>9942970930</v>
      </c>
      <c r="N4" s="4">
        <v>10350291604</v>
      </c>
      <c r="O4" s="4">
        <v>11045188090</v>
      </c>
      <c r="P4" s="4">
        <v>12077775307</v>
      </c>
      <c r="Q4" s="4">
        <v>13309332433</v>
      </c>
      <c r="R4" s="37">
        <v>14364050994</v>
      </c>
      <c r="S4" s="37">
        <v>15650049370</v>
      </c>
      <c r="T4" s="6">
        <f>R4-Q4</f>
        <v>1054718561</v>
      </c>
    </row>
    <row r="5" spans="1:20" ht="12">
      <c r="A5" s="2" t="s">
        <v>5</v>
      </c>
      <c r="B5" s="2" t="s">
        <v>6</v>
      </c>
      <c r="C5" s="4">
        <v>33355972</v>
      </c>
      <c r="D5" s="4">
        <v>35085877</v>
      </c>
      <c r="E5" s="4">
        <v>38594471</v>
      </c>
      <c r="F5" s="4">
        <v>39287829</v>
      </c>
      <c r="G5" s="4">
        <v>40768403</v>
      </c>
      <c r="H5" s="4">
        <v>43426574</v>
      </c>
      <c r="I5" s="4">
        <v>46651685</v>
      </c>
      <c r="J5" s="4">
        <v>52060984</v>
      </c>
      <c r="K5" s="4">
        <v>56233449</v>
      </c>
      <c r="L5" s="4">
        <v>59669011</v>
      </c>
      <c r="M5" s="4">
        <v>59333775</v>
      </c>
      <c r="N5" s="4">
        <v>62457787</v>
      </c>
      <c r="O5" s="4">
        <v>66913139</v>
      </c>
      <c r="P5" s="4">
        <v>69793356</v>
      </c>
      <c r="Q5" s="4">
        <v>72650607</v>
      </c>
      <c r="R5" s="37">
        <v>76847858</v>
      </c>
      <c r="S5" s="37">
        <v>80030774</v>
      </c>
      <c r="T5" s="6">
        <f aca="true" t="shared" si="0" ref="T5:T13">R5-Q5</f>
        <v>4197251</v>
      </c>
    </row>
    <row r="6" spans="1:20" ht="12">
      <c r="A6" s="2" t="s">
        <v>7</v>
      </c>
      <c r="B6" s="2" t="s">
        <v>8</v>
      </c>
      <c r="C6" s="4">
        <v>1807356</v>
      </c>
      <c r="D6" s="4">
        <v>1919569</v>
      </c>
      <c r="E6" s="4">
        <v>1942586</v>
      </c>
      <c r="F6" s="4">
        <v>2008798</v>
      </c>
      <c r="G6" s="4">
        <v>2063447</v>
      </c>
      <c r="H6" s="4">
        <v>2249668</v>
      </c>
      <c r="I6" s="4">
        <v>2036774</v>
      </c>
      <c r="J6" s="4">
        <v>2153543</v>
      </c>
      <c r="K6" s="4">
        <v>2200752</v>
      </c>
      <c r="L6" s="4">
        <v>2319258</v>
      </c>
      <c r="M6" s="4">
        <v>2512750</v>
      </c>
      <c r="N6" s="4">
        <v>2590803</v>
      </c>
      <c r="O6" s="4">
        <v>2655643</v>
      </c>
      <c r="P6" s="4">
        <v>2935036</v>
      </c>
      <c r="Q6" s="4">
        <v>3127916</v>
      </c>
      <c r="R6" s="37">
        <v>3269682</v>
      </c>
      <c r="S6" s="37">
        <v>3641174</v>
      </c>
      <c r="T6" s="6">
        <f t="shared" si="0"/>
        <v>141766</v>
      </c>
    </row>
    <row r="7" spans="1:20" ht="12">
      <c r="A7" s="2" t="s">
        <v>9</v>
      </c>
      <c r="B7" s="2" t="s">
        <v>10</v>
      </c>
      <c r="C7" s="4">
        <v>179396600</v>
      </c>
      <c r="D7" s="4">
        <v>182979500</v>
      </c>
      <c r="E7" s="4">
        <v>184630900</v>
      </c>
      <c r="F7" s="45">
        <v>190228100</v>
      </c>
      <c r="G7" s="4">
        <v>192882600</v>
      </c>
      <c r="H7" s="4">
        <v>192800100</v>
      </c>
      <c r="I7" s="4">
        <v>206832400</v>
      </c>
      <c r="J7" s="4">
        <v>214091700</v>
      </c>
      <c r="K7" s="4">
        <v>214308700</v>
      </c>
      <c r="L7" s="45">
        <v>228364800</v>
      </c>
      <c r="M7" s="4">
        <v>239619900</v>
      </c>
      <c r="N7" s="4">
        <v>265620500</v>
      </c>
      <c r="O7" s="4">
        <v>273589000</v>
      </c>
      <c r="P7" s="4">
        <v>301826100</v>
      </c>
      <c r="Q7" s="4">
        <v>322406100</v>
      </c>
      <c r="R7" s="37">
        <v>313241100</v>
      </c>
      <c r="S7" s="37">
        <v>350570900</v>
      </c>
      <c r="T7" s="6">
        <f t="shared" si="0"/>
        <v>-9165000</v>
      </c>
    </row>
    <row r="8" spans="1:20" ht="12">
      <c r="A8" s="2" t="s">
        <v>11</v>
      </c>
      <c r="B8" s="2" t="s">
        <v>12</v>
      </c>
      <c r="C8" s="4">
        <v>138014</v>
      </c>
      <c r="D8" s="4">
        <v>147826</v>
      </c>
      <c r="E8" s="4">
        <v>814691</v>
      </c>
      <c r="F8" s="45">
        <v>215897</v>
      </c>
      <c r="G8" s="4">
        <v>227447</v>
      </c>
      <c r="H8" s="4">
        <v>245619</v>
      </c>
      <c r="I8" s="4">
        <v>274980</v>
      </c>
      <c r="J8" s="4">
        <v>290833</v>
      </c>
      <c r="K8" s="4">
        <v>285278</v>
      </c>
      <c r="L8" s="45">
        <v>293721</v>
      </c>
      <c r="M8" s="4">
        <v>308210</v>
      </c>
      <c r="N8" s="4">
        <v>346901</v>
      </c>
      <c r="O8" s="4">
        <v>357504</v>
      </c>
      <c r="P8" s="4">
        <v>356759</v>
      </c>
      <c r="Q8" s="4">
        <v>381891</v>
      </c>
      <c r="R8" s="37">
        <v>414552</v>
      </c>
      <c r="S8" s="37">
        <v>499102</v>
      </c>
      <c r="T8" s="6">
        <f t="shared" si="0"/>
        <v>32661</v>
      </c>
    </row>
    <row r="9" spans="1:20" ht="12">
      <c r="A9" s="2" t="s">
        <v>13</v>
      </c>
      <c r="B9" s="2" t="s">
        <v>14</v>
      </c>
      <c r="C9" s="4">
        <v>79766</v>
      </c>
      <c r="D9" s="4">
        <v>82965</v>
      </c>
      <c r="E9" s="4">
        <v>88282</v>
      </c>
      <c r="F9" s="45">
        <v>91821</v>
      </c>
      <c r="G9" s="4">
        <v>105151</v>
      </c>
      <c r="H9" s="4">
        <v>115825</v>
      </c>
      <c r="I9" s="4">
        <v>122509</v>
      </c>
      <c r="J9" s="4">
        <v>126000</v>
      </c>
      <c r="K9" s="4">
        <v>117529</v>
      </c>
      <c r="L9" s="45">
        <v>123992</v>
      </c>
      <c r="M9" s="4">
        <v>128962</v>
      </c>
      <c r="N9" s="4">
        <v>136775</v>
      </c>
      <c r="O9" s="4">
        <v>142200</v>
      </c>
      <c r="P9" s="4">
        <v>161341</v>
      </c>
      <c r="Q9" s="4">
        <v>174643</v>
      </c>
      <c r="R9" s="37">
        <v>191769</v>
      </c>
      <c r="S9" s="37">
        <v>203734</v>
      </c>
      <c r="T9" s="6">
        <f t="shared" si="0"/>
        <v>17126</v>
      </c>
    </row>
    <row r="10" spans="1:20" ht="12">
      <c r="A10" s="2" t="s">
        <v>15</v>
      </c>
      <c r="B10" s="2" t="s">
        <v>16</v>
      </c>
      <c r="C10" s="4">
        <v>88078000</v>
      </c>
      <c r="D10" s="4">
        <v>97254300</v>
      </c>
      <c r="E10" s="4">
        <v>109401700</v>
      </c>
      <c r="F10" s="45">
        <v>127006800</v>
      </c>
      <c r="G10" s="4">
        <v>133096600</v>
      </c>
      <c r="H10" s="4">
        <v>160495800</v>
      </c>
      <c r="I10" s="4">
        <v>167537900</v>
      </c>
      <c r="J10" s="4">
        <v>170799600</v>
      </c>
      <c r="K10" s="4">
        <v>187085500</v>
      </c>
      <c r="L10" s="45">
        <v>182680700</v>
      </c>
      <c r="M10" s="4">
        <v>187136700</v>
      </c>
      <c r="N10" s="4">
        <v>184829000</v>
      </c>
      <c r="O10" s="4">
        <v>200072000</v>
      </c>
      <c r="P10" s="4">
        <v>220901300</v>
      </c>
      <c r="Q10" s="4">
        <v>245205800</v>
      </c>
      <c r="R10" s="37">
        <v>271428900</v>
      </c>
      <c r="S10" s="37">
        <v>309975500</v>
      </c>
      <c r="T10" s="6">
        <f t="shared" si="0"/>
        <v>26223100</v>
      </c>
    </row>
    <row r="11" spans="1:20" ht="12">
      <c r="A11" s="2" t="s">
        <v>17</v>
      </c>
      <c r="B11" s="2" t="s">
        <v>18</v>
      </c>
      <c r="C11" s="4">
        <v>115078200</v>
      </c>
      <c r="D11" s="4">
        <v>127828000</v>
      </c>
      <c r="E11" s="4">
        <v>139016300</v>
      </c>
      <c r="F11" s="45">
        <v>147077000</v>
      </c>
      <c r="G11" s="4">
        <v>156277200</v>
      </c>
      <c r="H11" s="4">
        <v>177335800</v>
      </c>
      <c r="I11" s="4">
        <v>192445500</v>
      </c>
      <c r="J11" s="4">
        <v>212734300</v>
      </c>
      <c r="K11" s="4">
        <v>217998800</v>
      </c>
      <c r="L11" s="45">
        <v>243864700</v>
      </c>
      <c r="M11" s="4">
        <v>231151700</v>
      </c>
      <c r="N11" s="4">
        <v>258338100</v>
      </c>
      <c r="O11" s="4">
        <v>274091800</v>
      </c>
      <c r="P11" s="4">
        <v>293480800</v>
      </c>
      <c r="Q11" s="4">
        <v>310118100</v>
      </c>
      <c r="R11" s="37">
        <v>339157500</v>
      </c>
      <c r="S11" s="37">
        <v>369395900</v>
      </c>
      <c r="T11" s="6">
        <f t="shared" si="0"/>
        <v>29039400</v>
      </c>
    </row>
    <row r="12" spans="1:20" ht="12">
      <c r="A12" s="2" t="s">
        <v>19</v>
      </c>
      <c r="B12" s="2" t="s">
        <v>20</v>
      </c>
      <c r="C12" s="4">
        <v>126299227</v>
      </c>
      <c r="D12" s="4">
        <v>141750806</v>
      </c>
      <c r="E12" s="4">
        <v>152094476</v>
      </c>
      <c r="F12" s="45">
        <v>167182277</v>
      </c>
      <c r="G12" s="4">
        <v>185909855</v>
      </c>
      <c r="H12" s="4">
        <v>223304610</v>
      </c>
      <c r="I12" s="4">
        <v>241979521</v>
      </c>
      <c r="J12" s="4">
        <v>283648444</v>
      </c>
      <c r="K12" s="4">
        <v>317810855</v>
      </c>
      <c r="L12" s="45">
        <v>353619946</v>
      </c>
      <c r="M12" s="4">
        <v>415434396</v>
      </c>
      <c r="N12" s="4">
        <v>448444553</v>
      </c>
      <c r="O12" s="4">
        <v>498232905</v>
      </c>
      <c r="P12" s="4">
        <v>578841281</v>
      </c>
      <c r="Q12" s="4">
        <v>661091624</v>
      </c>
      <c r="R12" s="37">
        <v>742144429</v>
      </c>
      <c r="S12" s="37">
        <v>835749973</v>
      </c>
      <c r="T12" s="6">
        <f t="shared" si="0"/>
        <v>81052805</v>
      </c>
    </row>
    <row r="13" spans="1:20" ht="12">
      <c r="A13" s="2" t="s">
        <v>21</v>
      </c>
      <c r="B13" s="2" t="s">
        <v>22</v>
      </c>
      <c r="C13" s="4"/>
      <c r="D13" s="4">
        <v>383222</v>
      </c>
      <c r="E13" s="4">
        <v>440321</v>
      </c>
      <c r="F13" s="45">
        <v>458865</v>
      </c>
      <c r="G13" s="4">
        <v>397814</v>
      </c>
      <c r="H13" s="4">
        <v>322195</v>
      </c>
      <c r="I13" s="4">
        <v>309445</v>
      </c>
      <c r="J13" s="4">
        <v>342768</v>
      </c>
      <c r="K13" s="4">
        <v>371867</v>
      </c>
      <c r="L13" s="45">
        <v>365887</v>
      </c>
      <c r="M13" s="4">
        <v>398157</v>
      </c>
      <c r="N13" s="4">
        <v>442833</v>
      </c>
      <c r="O13" s="4">
        <v>382751</v>
      </c>
      <c r="P13" s="4">
        <v>397286</v>
      </c>
      <c r="Q13" s="4">
        <v>427175</v>
      </c>
      <c r="R13" s="37">
        <v>581489</v>
      </c>
      <c r="S13" s="37">
        <v>620919</v>
      </c>
      <c r="T13" s="6">
        <f t="shared" si="0"/>
        <v>154314</v>
      </c>
    </row>
    <row r="14" spans="1:20" ht="12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"/>
      <c r="O14" s="4"/>
      <c r="P14" s="4"/>
      <c r="Q14" s="4"/>
      <c r="R14" s="4"/>
      <c r="S14" s="56"/>
      <c r="T14" s="6" t="s">
        <v>29</v>
      </c>
    </row>
    <row r="15" spans="1:20" ht="12">
      <c r="A15" s="23"/>
      <c r="B15" s="23" t="s">
        <v>27</v>
      </c>
      <c r="C15" s="19">
        <f aca="true" t="shared" si="1" ref="C15:L15">SUM(C4:C14)</f>
        <v>5752327508</v>
      </c>
      <c r="D15" s="19">
        <f t="shared" si="1"/>
        <v>6113498509</v>
      </c>
      <c r="E15" s="19">
        <f t="shared" si="1"/>
        <v>6609628531</v>
      </c>
      <c r="F15" s="19">
        <f t="shared" si="1"/>
        <v>6933980746</v>
      </c>
      <c r="G15" s="19">
        <f t="shared" si="1"/>
        <v>7265382678</v>
      </c>
      <c r="H15" s="57">
        <f t="shared" si="1"/>
        <v>7884190422</v>
      </c>
      <c r="I15" s="19">
        <f t="shared" si="1"/>
        <v>8567708775</v>
      </c>
      <c r="J15" s="19">
        <f t="shared" si="1"/>
        <v>9327230156</v>
      </c>
      <c r="K15" s="19">
        <f t="shared" si="1"/>
        <v>9914682443</v>
      </c>
      <c r="L15" s="19">
        <f t="shared" si="1"/>
        <v>10550701988</v>
      </c>
      <c r="M15" s="19">
        <f aca="true" t="shared" si="2" ref="M15:T15">SUM(M4:M14)</f>
        <v>11078995480</v>
      </c>
      <c r="N15" s="19">
        <f t="shared" si="2"/>
        <v>11573498856</v>
      </c>
      <c r="O15" s="19">
        <f t="shared" si="2"/>
        <v>12361625032</v>
      </c>
      <c r="P15" s="19">
        <f t="shared" si="2"/>
        <v>13546468566</v>
      </c>
      <c r="Q15" s="19">
        <f t="shared" si="2"/>
        <v>14924916289</v>
      </c>
      <c r="R15" s="19">
        <f t="shared" si="2"/>
        <v>16111328273</v>
      </c>
      <c r="S15" s="19">
        <f>SUM(S4:S13)</f>
        <v>17600737346</v>
      </c>
      <c r="T15" s="36">
        <f t="shared" si="2"/>
        <v>1186411984</v>
      </c>
    </row>
    <row r="16" spans="1:20" ht="12.75" thickBot="1">
      <c r="A16" s="7"/>
      <c r="B16" s="30" t="s">
        <v>33</v>
      </c>
      <c r="C16" s="31"/>
      <c r="D16" s="32">
        <f aca="true" t="shared" si="3" ref="D16:M16">(D15-C15)/C15</f>
        <v>0.06278693285417156</v>
      </c>
      <c r="E16" s="32">
        <f t="shared" si="3"/>
        <v>0.08115320896367621</v>
      </c>
      <c r="F16" s="32">
        <f t="shared" si="3"/>
        <v>0.04907268441467577</v>
      </c>
      <c r="G16" s="32">
        <f t="shared" si="3"/>
        <v>0.047793892734873195</v>
      </c>
      <c r="H16" s="32">
        <f t="shared" si="3"/>
        <v>0.08517207852984617</v>
      </c>
      <c r="I16" s="32">
        <f t="shared" si="3"/>
        <v>0.08669480522600194</v>
      </c>
      <c r="J16" s="32">
        <f t="shared" si="3"/>
        <v>0.08864929947388414</v>
      </c>
      <c r="K16" s="32">
        <f t="shared" si="3"/>
        <v>0.06298250146878867</v>
      </c>
      <c r="L16" s="32">
        <f t="shared" si="3"/>
        <v>0.06414926031736345</v>
      </c>
      <c r="M16" s="32">
        <f t="shared" si="3"/>
        <v>0.050071880771617144</v>
      </c>
      <c r="N16" s="32">
        <f aca="true" t="shared" si="4" ref="N16:S16">(N15-M15)/M15</f>
        <v>0.044634315168075145</v>
      </c>
      <c r="O16" s="32">
        <f t="shared" si="4"/>
        <v>0.0680974859725687</v>
      </c>
      <c r="P16" s="32">
        <f t="shared" si="4"/>
        <v>0.09584852565361328</v>
      </c>
      <c r="Q16" s="32">
        <f t="shared" si="4"/>
        <v>0.10175697941378886</v>
      </c>
      <c r="R16" s="32">
        <f t="shared" si="4"/>
        <v>0.07949203607087649</v>
      </c>
      <c r="S16" s="32">
        <f t="shared" si="4"/>
        <v>0.09244483432790644</v>
      </c>
      <c r="T16" s="17" t="s">
        <v>29</v>
      </c>
    </row>
    <row r="17" spans="1:20" ht="12">
      <c r="A17" s="2"/>
      <c r="B17" s="2"/>
      <c r="C17" s="3"/>
      <c r="D17" s="3"/>
      <c r="E17" s="3"/>
      <c r="F17" s="3"/>
      <c r="G17" s="4"/>
      <c r="H17" s="4"/>
      <c r="I17" s="4"/>
      <c r="J17" s="4"/>
      <c r="K17" s="4"/>
      <c r="L17" s="4"/>
      <c r="M17" s="3"/>
      <c r="N17" s="3"/>
      <c r="O17" s="3"/>
      <c r="P17" s="3"/>
      <c r="Q17" s="3"/>
      <c r="R17" s="3"/>
      <c r="S17" s="3"/>
      <c r="T17" s="6" t="s">
        <v>29</v>
      </c>
    </row>
    <row r="18" spans="1:20" ht="12">
      <c r="A18" s="23"/>
      <c r="B18" s="23"/>
      <c r="C18" s="42"/>
      <c r="D18" s="42"/>
      <c r="E18" s="42" t="s">
        <v>48</v>
      </c>
      <c r="F18" s="42"/>
      <c r="G18" s="19"/>
      <c r="H18" s="19"/>
      <c r="I18" s="19"/>
      <c r="J18" s="19"/>
      <c r="K18" s="19"/>
      <c r="L18" s="19"/>
      <c r="M18" s="21" t="s">
        <v>1</v>
      </c>
      <c r="N18" s="21" t="s">
        <v>1</v>
      </c>
      <c r="O18" s="21" t="s">
        <v>1</v>
      </c>
      <c r="P18" s="21" t="s">
        <v>1</v>
      </c>
      <c r="Q18" s="21" t="s">
        <v>1</v>
      </c>
      <c r="R18" s="21" t="s">
        <v>1</v>
      </c>
      <c r="S18" s="21" t="s">
        <v>1</v>
      </c>
      <c r="T18" s="28" t="s">
        <v>28</v>
      </c>
    </row>
    <row r="19" spans="1:20" ht="12">
      <c r="A19" s="2" t="s">
        <v>3</v>
      </c>
      <c r="B19" s="2" t="s">
        <v>4</v>
      </c>
      <c r="C19" s="5">
        <v>0.90538905</v>
      </c>
      <c r="D19" s="5">
        <f aca="true" t="shared" si="5" ref="D19:D28">+D4/$D$15</f>
        <v>0.9039122911152737</v>
      </c>
      <c r="E19" s="5">
        <v>0.90513479</v>
      </c>
      <c r="F19" s="5">
        <f>+F4/$F$15</f>
        <v>0.9028613704489222</v>
      </c>
      <c r="G19" s="5">
        <f>+G4/$G$15</f>
        <v>0.9020383992772802</v>
      </c>
      <c r="H19" s="5">
        <f>+H4/$H$15</f>
        <v>0.8984935487140369</v>
      </c>
      <c r="I19" s="5">
        <v>0.89983429</v>
      </c>
      <c r="J19" s="5">
        <v>0.8962205</v>
      </c>
      <c r="K19" s="5">
        <v>0.89950133</v>
      </c>
      <c r="L19" s="5">
        <v>0.89846155</v>
      </c>
      <c r="M19" s="5">
        <f>+M4/$M$15</f>
        <v>0.8974614122687592</v>
      </c>
      <c r="N19" s="5">
        <f>+N4/$N$15</f>
        <v>0.8943096407387764</v>
      </c>
      <c r="O19" s="5">
        <f>+O4/$O$15</f>
        <v>0.8935061580825986</v>
      </c>
      <c r="P19" s="5">
        <v>0.8915811</v>
      </c>
      <c r="Q19" s="5">
        <f aca="true" t="shared" si="6" ref="Q19:Q28">+Q4/$Q$15</f>
        <v>0.8917525683416582</v>
      </c>
      <c r="R19" s="5">
        <f>+R4/$R$15</f>
        <v>0.8915497686228543</v>
      </c>
      <c r="S19" s="5">
        <f>+S4/$S$15</f>
        <v>0.8891700990900067</v>
      </c>
      <c r="T19" s="12">
        <f>R19-Q19</f>
        <v>-0.00020279971880388104</v>
      </c>
    </row>
    <row r="20" spans="1:20" ht="12">
      <c r="A20" s="2" t="s">
        <v>5</v>
      </c>
      <c r="B20" s="2" t="s">
        <v>6</v>
      </c>
      <c r="C20" s="5">
        <f aca="true" t="shared" si="7" ref="C20:C28">+C5/$C$15</f>
        <v>0.005798691391199557</v>
      </c>
      <c r="D20" s="5">
        <f t="shared" si="5"/>
        <v>0.0057390832676818765</v>
      </c>
      <c r="E20" s="5">
        <f aca="true" t="shared" si="8" ref="E20:E28">+E5/$E$15</f>
        <v>0.005839128601401276</v>
      </c>
      <c r="F20" s="5">
        <f aca="true" t="shared" si="9" ref="F20:F28">+F5/$F$15</f>
        <v>0.005665984726401777</v>
      </c>
      <c r="G20" s="5">
        <f aca="true" t="shared" si="10" ref="G20:G28">+G5/$G$15</f>
        <v>0.005611322184507788</v>
      </c>
      <c r="H20" s="5">
        <f aca="true" t="shared" si="11" ref="H20:H28">+H5/$H$15</f>
        <v>0.005508057476494065</v>
      </c>
      <c r="I20" s="5">
        <f aca="true" t="shared" si="12" ref="I20:I28">+I5/$I$15</f>
        <v>0.005445059609883857</v>
      </c>
      <c r="J20" s="5">
        <f aca="true" t="shared" si="13" ref="J20:J28">+J5/$J$15</f>
        <v>0.005581612453994214</v>
      </c>
      <c r="K20" s="5">
        <f aca="true" t="shared" si="14" ref="K20:K28">+K5/$K$15</f>
        <v>0.005671734755327655</v>
      </c>
      <c r="L20" s="5">
        <f aca="true" t="shared" si="15" ref="L20:L28">+L5/$L$15</f>
        <v>0.005655454117447867</v>
      </c>
      <c r="M20" s="5">
        <f aca="true" t="shared" si="16" ref="M20:M28">+M5/$M$15</f>
        <v>0.005355519379632421</v>
      </c>
      <c r="N20" s="5">
        <f aca="true" t="shared" si="17" ref="N20:N28">+N5/$N$15</f>
        <v>0.005396621002612384</v>
      </c>
      <c r="O20" s="5">
        <f aca="true" t="shared" si="18" ref="O20:O28">+O5/$O$15</f>
        <v>0.0054129727140877415</v>
      </c>
      <c r="P20" s="5">
        <f aca="true" t="shared" si="19" ref="P20:P28">+P5/$P$15</f>
        <v>0.00515214394511444</v>
      </c>
      <c r="Q20" s="5">
        <f t="shared" si="6"/>
        <v>0.004867739663876382</v>
      </c>
      <c r="R20" s="5">
        <f aca="true" t="shared" si="20" ref="R20:R28">+R5/$R$15</f>
        <v>0.004769802756038723</v>
      </c>
      <c r="S20" s="5">
        <f aca="true" t="shared" si="21" ref="S20:S28">+S5/$S$15</f>
        <v>0.004547012572640206</v>
      </c>
      <c r="T20" s="12">
        <f aca="true" t="shared" si="22" ref="T20:T28">R20-Q20</f>
        <v>-9.793690783765907E-05</v>
      </c>
    </row>
    <row r="21" spans="1:20" ht="12">
      <c r="A21" s="2" t="s">
        <v>7</v>
      </c>
      <c r="B21" s="2" t="s">
        <v>8</v>
      </c>
      <c r="C21" s="5">
        <f t="shared" si="7"/>
        <v>0.00031419560125643664</v>
      </c>
      <c r="D21" s="5">
        <f t="shared" si="5"/>
        <v>0.00031398862650806284</v>
      </c>
      <c r="E21" s="5">
        <f t="shared" si="8"/>
        <v>0.00029390244714797877</v>
      </c>
      <c r="F21" s="5">
        <f t="shared" si="9"/>
        <v>0.000289703429182265</v>
      </c>
      <c r="G21" s="5">
        <f t="shared" si="10"/>
        <v>0.0002840107798104341</v>
      </c>
      <c r="H21" s="5">
        <f t="shared" si="11"/>
        <v>0.00028533912546334996</v>
      </c>
      <c r="I21" s="5">
        <f t="shared" si="12"/>
        <v>0.00023772680111900746</v>
      </c>
      <c r="J21" s="5">
        <f t="shared" si="13"/>
        <v>0.0002308877302244626</v>
      </c>
      <c r="K21" s="5">
        <f t="shared" si="14"/>
        <v>0.00022196898515431353</v>
      </c>
      <c r="L21" s="5">
        <f t="shared" si="15"/>
        <v>0.00021982025486435338</v>
      </c>
      <c r="M21" s="5">
        <f t="shared" si="16"/>
        <v>0.00022680305308690315</v>
      </c>
      <c r="N21" s="5">
        <f t="shared" si="17"/>
        <v>0.0002238565046089637</v>
      </c>
      <c r="O21" s="5">
        <f t="shared" si="18"/>
        <v>0.00021482960315698403</v>
      </c>
      <c r="P21" s="5">
        <f t="shared" si="19"/>
        <v>0.00021666429045327622</v>
      </c>
      <c r="Q21" s="5">
        <f t="shared" si="6"/>
        <v>0.00020957678685979263</v>
      </c>
      <c r="R21" s="5">
        <f t="shared" si="20"/>
        <v>0.00020294304383825773</v>
      </c>
      <c r="S21" s="5">
        <f t="shared" si="21"/>
        <v>0.00020687621935495246</v>
      </c>
      <c r="T21" s="12">
        <f t="shared" si="22"/>
        <v>-6.633743021534899E-06</v>
      </c>
    </row>
    <row r="22" spans="1:20" ht="12">
      <c r="A22" s="2" t="s">
        <v>9</v>
      </c>
      <c r="B22" s="2" t="s">
        <v>10</v>
      </c>
      <c r="C22" s="5">
        <f t="shared" si="7"/>
        <v>0.031186784784160104</v>
      </c>
      <c r="D22" s="5">
        <f t="shared" si="5"/>
        <v>0.02993040723419272</v>
      </c>
      <c r="E22" s="5">
        <f t="shared" si="8"/>
        <v>0.027933627303570473</v>
      </c>
      <c r="F22" s="5">
        <f t="shared" si="9"/>
        <v>0.027434183475305542</v>
      </c>
      <c r="G22" s="5">
        <f t="shared" si="10"/>
        <v>0.02654816801103398</v>
      </c>
      <c r="H22" s="5">
        <f t="shared" si="11"/>
        <v>0.024454013624786598</v>
      </c>
      <c r="I22" s="5">
        <f t="shared" si="12"/>
        <v>0.02414092325401198</v>
      </c>
      <c r="J22" s="5">
        <f t="shared" si="13"/>
        <v>0.022953405932872747</v>
      </c>
      <c r="K22" s="5">
        <f t="shared" si="14"/>
        <v>0.02161528634245941</v>
      </c>
      <c r="L22" s="5">
        <f t="shared" si="15"/>
        <v>0.021644512399244538</v>
      </c>
      <c r="M22" s="5">
        <f t="shared" si="16"/>
        <v>0.021628305601583294</v>
      </c>
      <c r="N22" s="5">
        <f t="shared" si="17"/>
        <v>0.02295075182577959</v>
      </c>
      <c r="O22" s="5">
        <f t="shared" si="18"/>
        <v>0.022132122539857996</v>
      </c>
      <c r="P22" s="5">
        <f t="shared" si="19"/>
        <v>0.02228079580515523</v>
      </c>
      <c r="Q22" s="5">
        <f t="shared" si="6"/>
        <v>0.021601869903794407</v>
      </c>
      <c r="R22" s="5">
        <f t="shared" si="20"/>
        <v>0.01944228897160154</v>
      </c>
      <c r="S22" s="5">
        <f t="shared" si="21"/>
        <v>0.019917966679939798</v>
      </c>
      <c r="T22" s="12">
        <f t="shared" si="22"/>
        <v>-0.002159580932192866</v>
      </c>
    </row>
    <row r="23" spans="1:20" ht="12">
      <c r="A23" s="2" t="s">
        <v>11</v>
      </c>
      <c r="B23" s="2" t="s">
        <v>12</v>
      </c>
      <c r="C23" s="5">
        <f t="shared" si="7"/>
        <v>2.399272291225738E-05</v>
      </c>
      <c r="D23" s="5">
        <f t="shared" si="5"/>
        <v>2.4180262705941228E-05</v>
      </c>
      <c r="E23" s="5">
        <f t="shared" si="8"/>
        <v>0.00012325821279955378</v>
      </c>
      <c r="F23" s="5">
        <f t="shared" si="9"/>
        <v>3.113608299598241E-05</v>
      </c>
      <c r="G23" s="5">
        <f t="shared" si="10"/>
        <v>3.130557743210453E-05</v>
      </c>
      <c r="H23" s="5">
        <f t="shared" si="11"/>
        <v>3.115335714300179E-05</v>
      </c>
      <c r="I23" s="5">
        <f t="shared" si="12"/>
        <v>3.209492843668697E-05</v>
      </c>
      <c r="J23" s="5">
        <f t="shared" si="13"/>
        <v>3.118106824167018E-05</v>
      </c>
      <c r="K23" s="5">
        <f t="shared" si="14"/>
        <v>2.8773286652404386E-05</v>
      </c>
      <c r="L23" s="5">
        <f t="shared" si="15"/>
        <v>2.783900069721124E-05</v>
      </c>
      <c r="M23" s="5">
        <f t="shared" si="16"/>
        <v>2.781930912025248E-05</v>
      </c>
      <c r="N23" s="5">
        <f t="shared" si="17"/>
        <v>2.9973736059960604E-05</v>
      </c>
      <c r="O23" s="5">
        <f t="shared" si="18"/>
        <v>2.8920469523589737E-05</v>
      </c>
      <c r="P23" s="5">
        <f t="shared" si="19"/>
        <v>2.633594122791692E-05</v>
      </c>
      <c r="Q23" s="5">
        <f t="shared" si="6"/>
        <v>2.558748019789312E-05</v>
      </c>
      <c r="R23" s="5">
        <f t="shared" si="20"/>
        <v>2.573046697178423E-05</v>
      </c>
      <c r="S23" s="5">
        <f t="shared" si="21"/>
        <v>2.835688017999016E-05</v>
      </c>
      <c r="T23" s="12">
        <f t="shared" si="22"/>
        <v>1.4298677389111035E-07</v>
      </c>
    </row>
    <row r="24" spans="1:20" ht="12">
      <c r="A24" s="2" t="s">
        <v>13</v>
      </c>
      <c r="B24" s="2" t="s">
        <v>14</v>
      </c>
      <c r="C24" s="5">
        <f t="shared" si="7"/>
        <v>1.386673479371022E-05</v>
      </c>
      <c r="D24" s="5">
        <f t="shared" si="5"/>
        <v>1.3570789275218256E-05</v>
      </c>
      <c r="E24" s="5">
        <f t="shared" si="8"/>
        <v>1.3356575121573955E-05</v>
      </c>
      <c r="F24" s="5">
        <f t="shared" si="9"/>
        <v>1.3242176949073403E-05</v>
      </c>
      <c r="G24" s="5">
        <f t="shared" si="10"/>
        <v>1.4472878396124036E-05</v>
      </c>
      <c r="H24" s="5">
        <f t="shared" si="11"/>
        <v>1.469079179985336E-05</v>
      </c>
      <c r="I24" s="5">
        <f t="shared" si="12"/>
        <v>1.4298922059240978E-05</v>
      </c>
      <c r="J24" s="5">
        <f t="shared" si="13"/>
        <v>1.3508833586458356E-05</v>
      </c>
      <c r="K24" s="5">
        <f t="shared" si="14"/>
        <v>1.1854035736966872E-05</v>
      </c>
      <c r="L24" s="5">
        <f t="shared" si="15"/>
        <v>1.1752014239528722E-05</v>
      </c>
      <c r="M24" s="5">
        <f t="shared" si="16"/>
        <v>1.1640224985451478E-05</v>
      </c>
      <c r="N24" s="5">
        <f t="shared" si="17"/>
        <v>1.1817947338292804E-05</v>
      </c>
      <c r="O24" s="5">
        <f t="shared" si="18"/>
        <v>1.1503341966116353E-05</v>
      </c>
      <c r="P24" s="5">
        <f t="shared" si="19"/>
        <v>1.1910188933294868E-05</v>
      </c>
      <c r="Q24" s="5">
        <f t="shared" si="6"/>
        <v>1.1701439165103782E-05</v>
      </c>
      <c r="R24" s="5">
        <f t="shared" si="20"/>
        <v>1.190274301103864E-05</v>
      </c>
      <c r="S24" s="5">
        <f t="shared" si="21"/>
        <v>1.157531051085773E-05</v>
      </c>
      <c r="T24" s="12">
        <f t="shared" si="22"/>
        <v>2.0130384593485794E-07</v>
      </c>
    </row>
    <row r="25" spans="1:20" ht="12">
      <c r="A25" s="2" t="s">
        <v>15</v>
      </c>
      <c r="B25" s="2" t="s">
        <v>16</v>
      </c>
      <c r="C25" s="5">
        <f t="shared" si="7"/>
        <v>0.015311715106190716</v>
      </c>
      <c r="D25" s="5">
        <f t="shared" si="5"/>
        <v>0.015908125250513577</v>
      </c>
      <c r="E25" s="5">
        <f t="shared" si="8"/>
        <v>0.016551868155206012</v>
      </c>
      <c r="F25" s="5">
        <f t="shared" si="9"/>
        <v>0.01831657811759375</v>
      </c>
      <c r="G25" s="5">
        <f t="shared" si="10"/>
        <v>0.01831928280984073</v>
      </c>
      <c r="H25" s="5">
        <f t="shared" si="11"/>
        <v>0.020356662055263586</v>
      </c>
      <c r="I25" s="5">
        <f t="shared" si="12"/>
        <v>0.01955457455426874</v>
      </c>
      <c r="J25" s="5">
        <f t="shared" si="13"/>
        <v>0.018311931532013114</v>
      </c>
      <c r="K25" s="5">
        <f t="shared" si="14"/>
        <v>0.01886954030807984</v>
      </c>
      <c r="L25" s="5">
        <f t="shared" si="15"/>
        <v>0.017314554065480634</v>
      </c>
      <c r="M25" s="5">
        <f t="shared" si="16"/>
        <v>0.016891125223204802</v>
      </c>
      <c r="N25" s="5">
        <f t="shared" si="17"/>
        <v>0.015970019291459116</v>
      </c>
      <c r="O25" s="5">
        <f t="shared" si="18"/>
        <v>0.01618492710158109</v>
      </c>
      <c r="P25" s="5">
        <f t="shared" si="19"/>
        <v>0.016306928918318652</v>
      </c>
      <c r="Q25" s="5">
        <f t="shared" si="6"/>
        <v>0.016429291478219026</v>
      </c>
      <c r="R25" s="5">
        <f t="shared" si="20"/>
        <v>0.016847083952405792</v>
      </c>
      <c r="S25" s="5">
        <f t="shared" si="21"/>
        <v>0.01761150649012134</v>
      </c>
      <c r="T25" s="12">
        <f t="shared" si="22"/>
        <v>0.0004177924741867664</v>
      </c>
    </row>
    <row r="26" spans="1:20" ht="12">
      <c r="A26" s="2" t="s">
        <v>17</v>
      </c>
      <c r="B26" s="2" t="s">
        <v>18</v>
      </c>
      <c r="C26" s="5">
        <f t="shared" si="7"/>
        <v>0.02000550209284085</v>
      </c>
      <c r="D26" s="5">
        <f t="shared" si="5"/>
        <v>0.02090914061920809</v>
      </c>
      <c r="E26" s="5">
        <f t="shared" si="8"/>
        <v>0.02103239226652388</v>
      </c>
      <c r="F26" s="5">
        <f t="shared" si="9"/>
        <v>0.021211048225774812</v>
      </c>
      <c r="G26" s="5">
        <f t="shared" si="10"/>
        <v>0.021509837392766167</v>
      </c>
      <c r="H26" s="5">
        <f t="shared" si="11"/>
        <v>0.0224925820544825</v>
      </c>
      <c r="I26" s="5">
        <f t="shared" si="12"/>
        <v>0.022461722854252828</v>
      </c>
      <c r="J26" s="5">
        <f t="shared" si="13"/>
        <v>0.0228078750542199</v>
      </c>
      <c r="K26" s="5">
        <f t="shared" si="14"/>
        <v>0.0219874717373235</v>
      </c>
      <c r="L26" s="5">
        <f t="shared" si="15"/>
        <v>0.023113599481566553</v>
      </c>
      <c r="M26" s="5">
        <f t="shared" si="16"/>
        <v>0.020863958327023344</v>
      </c>
      <c r="N26" s="5">
        <f t="shared" si="17"/>
        <v>0.02232152119374608</v>
      </c>
      <c r="O26" s="5">
        <f t="shared" si="18"/>
        <v>0.02217279680385633</v>
      </c>
      <c r="P26" s="5">
        <f t="shared" si="19"/>
        <v>0.02166474594984861</v>
      </c>
      <c r="Q26" s="5">
        <f t="shared" si="6"/>
        <v>0.02077854870305464</v>
      </c>
      <c r="R26" s="5">
        <f t="shared" si="20"/>
        <v>0.021050871427427467</v>
      </c>
      <c r="S26" s="5">
        <f t="shared" si="21"/>
        <v>0.020987524143921736</v>
      </c>
      <c r="T26" s="12">
        <f t="shared" si="22"/>
        <v>0.00027232272437282753</v>
      </c>
    </row>
    <row r="27" spans="1:20" ht="12">
      <c r="A27" s="2" t="s">
        <v>19</v>
      </c>
      <c r="B27" s="2" t="s">
        <v>20</v>
      </c>
      <c r="C27" s="5">
        <f t="shared" si="7"/>
        <v>0.021956195439906793</v>
      </c>
      <c r="D27" s="5">
        <f t="shared" si="5"/>
        <v>0.02318652826876808</v>
      </c>
      <c r="E27" s="5">
        <f t="shared" si="8"/>
        <v>0.02301104748726158</v>
      </c>
      <c r="F27" s="5">
        <f t="shared" si="9"/>
        <v>0.02411057704428186</v>
      </c>
      <c r="G27" s="5">
        <f t="shared" si="10"/>
        <v>0.025588446368137747</v>
      </c>
      <c r="H27" s="5">
        <f t="shared" si="11"/>
        <v>0.028323086841851523</v>
      </c>
      <c r="I27" s="5">
        <f t="shared" si="12"/>
        <v>0.028243200995122526</v>
      </c>
      <c r="J27" s="5">
        <f t="shared" si="13"/>
        <v>0.030410790690903584</v>
      </c>
      <c r="K27" s="5">
        <v>0.03205454</v>
      </c>
      <c r="L27" s="5">
        <f t="shared" si="15"/>
        <v>0.03351624815127894</v>
      </c>
      <c r="M27" s="5">
        <f t="shared" si="16"/>
        <v>0.03749747860714896</v>
      </c>
      <c r="N27" s="5">
        <f t="shared" si="17"/>
        <v>0.03874753508680867</v>
      </c>
      <c r="O27" s="5">
        <f t="shared" si="18"/>
        <v>0.04030480650482814</v>
      </c>
      <c r="P27" s="5">
        <f t="shared" si="19"/>
        <v>0.042730050136669695</v>
      </c>
      <c r="Q27" s="5">
        <f t="shared" si="6"/>
        <v>0.044294494602106375</v>
      </c>
      <c r="R27" s="5">
        <f t="shared" si="20"/>
        <v>0.04606351608164517</v>
      </c>
      <c r="S27" s="5">
        <f t="shared" si="21"/>
        <v>0.04748380460264838</v>
      </c>
      <c r="T27" s="12">
        <f t="shared" si="22"/>
        <v>0.0017690214795387932</v>
      </c>
    </row>
    <row r="28" spans="1:20" ht="12">
      <c r="A28" s="2" t="s">
        <v>21</v>
      </c>
      <c r="B28" s="2" t="s">
        <v>22</v>
      </c>
      <c r="C28" s="5">
        <f t="shared" si="7"/>
        <v>0</v>
      </c>
      <c r="D28" s="5">
        <f t="shared" si="5"/>
        <v>6.268456587268958E-05</v>
      </c>
      <c r="E28" s="5">
        <f t="shared" si="8"/>
        <v>6.661811597048735E-05</v>
      </c>
      <c r="F28" s="5">
        <f t="shared" si="9"/>
        <v>6.617627259272462E-05</v>
      </c>
      <c r="G28" s="5">
        <f t="shared" si="10"/>
        <v>5.4754720794625705E-05</v>
      </c>
      <c r="H28" s="5">
        <f t="shared" si="11"/>
        <v>4.0865958678642374E-05</v>
      </c>
      <c r="I28" s="5">
        <f t="shared" si="12"/>
        <v>3.611759084329988E-05</v>
      </c>
      <c r="J28" s="5">
        <f t="shared" si="13"/>
        <v>3.6749173577485376E-05</v>
      </c>
      <c r="K28" s="5">
        <f t="shared" si="14"/>
        <v>3.750669798431586E-05</v>
      </c>
      <c r="L28" s="5">
        <f t="shared" si="15"/>
        <v>3.46789247214211E-05</v>
      </c>
      <c r="M28" s="5">
        <f t="shared" si="16"/>
        <v>3.593800545534657E-05</v>
      </c>
      <c r="N28" s="5">
        <f t="shared" si="17"/>
        <v>3.82626728105152E-05</v>
      </c>
      <c r="O28" s="5">
        <f t="shared" si="18"/>
        <v>3.096283854341069E-05</v>
      </c>
      <c r="P28" s="5">
        <f t="shared" si="19"/>
        <v>2.9327643441859075E-05</v>
      </c>
      <c r="Q28" s="5">
        <f t="shared" si="6"/>
        <v>2.8621601068197455E-05</v>
      </c>
      <c r="R28" s="5">
        <f t="shared" si="20"/>
        <v>3.609193420597619E-05</v>
      </c>
      <c r="S28" s="5">
        <f t="shared" si="21"/>
        <v>3.5278010676132955E-05</v>
      </c>
      <c r="T28" s="12">
        <f t="shared" si="22"/>
        <v>7.470333137778737E-06</v>
      </c>
    </row>
    <row r="29" spans="1:20" ht="12">
      <c r="A29" s="2"/>
      <c r="B29" s="2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3"/>
      <c r="O29" s="3"/>
      <c r="P29" s="3"/>
      <c r="Q29" s="3"/>
      <c r="R29" s="38"/>
      <c r="S29" s="38"/>
      <c r="T29" s="14" t="s">
        <v>29</v>
      </c>
    </row>
    <row r="30" spans="1:20" ht="12">
      <c r="A30" s="23"/>
      <c r="B30" s="23" t="s">
        <v>27</v>
      </c>
      <c r="C30" s="22">
        <f aca="true" t="shared" si="23" ref="C30:L30">SUM(C19:C29)</f>
        <v>0.9999999938732604</v>
      </c>
      <c r="D30" s="22">
        <f t="shared" si="23"/>
        <v>1</v>
      </c>
      <c r="E30" s="22">
        <f t="shared" si="23"/>
        <v>0.9999999891650029</v>
      </c>
      <c r="F30" s="22">
        <f t="shared" si="23"/>
        <v>1</v>
      </c>
      <c r="G30" s="22">
        <f t="shared" si="23"/>
        <v>1</v>
      </c>
      <c r="H30" s="22">
        <f t="shared" si="23"/>
        <v>0.9999999999999999</v>
      </c>
      <c r="I30" s="22">
        <f t="shared" si="23"/>
        <v>1.0000000095099983</v>
      </c>
      <c r="J30" s="22">
        <f t="shared" si="23"/>
        <v>0.9965984424696336</v>
      </c>
      <c r="K30" s="22">
        <f t="shared" si="23"/>
        <v>1.0000000061487186</v>
      </c>
      <c r="L30" s="22">
        <f t="shared" si="23"/>
        <v>1.0000000084095413</v>
      </c>
      <c r="M30" s="22">
        <f aca="true" t="shared" si="24" ref="M30:S30">SUM(M19:M29)</f>
        <v>0.9999999999999998</v>
      </c>
      <c r="N30" s="22">
        <f t="shared" si="24"/>
        <v>0.9999999999999999</v>
      </c>
      <c r="O30" s="22">
        <f t="shared" si="24"/>
        <v>0.9999999999999999</v>
      </c>
      <c r="P30" s="22">
        <f t="shared" si="24"/>
        <v>1.000000002819163</v>
      </c>
      <c r="Q30" s="22">
        <f t="shared" si="24"/>
        <v>1</v>
      </c>
      <c r="R30" s="22">
        <f t="shared" si="24"/>
        <v>0.9999999999999999</v>
      </c>
      <c r="S30" s="22">
        <f t="shared" si="24"/>
        <v>1</v>
      </c>
      <c r="T30" s="25">
        <f>+P30-O30</f>
        <v>2.8191630141449764E-09</v>
      </c>
    </row>
    <row r="31" spans="1:20" ht="12.75" thickBot="1">
      <c r="A31" s="7"/>
      <c r="B31" s="7"/>
      <c r="C31" s="8"/>
      <c r="D31" s="8"/>
      <c r="E31" s="8"/>
      <c r="F31" s="8"/>
      <c r="G31" s="47"/>
      <c r="H31" s="47"/>
      <c r="I31" s="47"/>
      <c r="J31" s="47"/>
      <c r="K31" s="47"/>
      <c r="L31" s="47"/>
      <c r="M31" s="8"/>
      <c r="N31" s="8"/>
      <c r="O31" s="8"/>
      <c r="P31" s="8"/>
      <c r="Q31" s="8"/>
      <c r="R31" s="8"/>
      <c r="S31" s="8"/>
      <c r="T31" s="17"/>
    </row>
    <row r="32" spans="1:20" ht="12.75" thickBot="1">
      <c r="A32" s="2"/>
      <c r="B32" s="2"/>
      <c r="C32" s="3"/>
      <c r="D32" s="3"/>
      <c r="E32" s="3"/>
      <c r="F32" s="3"/>
      <c r="G32" s="4"/>
      <c r="H32" s="4"/>
      <c r="I32" s="4"/>
      <c r="J32" s="4"/>
      <c r="K32" s="4"/>
      <c r="L32" s="4"/>
      <c r="M32" s="3"/>
      <c r="N32" s="3"/>
      <c r="O32" s="3"/>
      <c r="P32" s="3"/>
      <c r="Q32" s="3"/>
      <c r="R32" s="3"/>
      <c r="S32" s="3"/>
      <c r="T32" s="6"/>
    </row>
    <row r="33" spans="1:20" ht="12">
      <c r="A33" s="18"/>
      <c r="B33" s="18"/>
      <c r="C33" s="1" t="s">
        <v>26</v>
      </c>
      <c r="D33" s="1" t="s">
        <v>26</v>
      </c>
      <c r="E33" s="1" t="s">
        <v>26</v>
      </c>
      <c r="F33" s="1" t="s">
        <v>26</v>
      </c>
      <c r="G33" s="1" t="s">
        <v>26</v>
      </c>
      <c r="H33" s="1" t="s">
        <v>26</v>
      </c>
      <c r="I33" s="1" t="s">
        <v>26</v>
      </c>
      <c r="J33" s="1" t="s">
        <v>26</v>
      </c>
      <c r="K33" s="1" t="s">
        <v>26</v>
      </c>
      <c r="L33" s="1" t="s">
        <v>26</v>
      </c>
      <c r="M33" s="1" t="s">
        <v>26</v>
      </c>
      <c r="N33" s="1" t="s">
        <v>26</v>
      </c>
      <c r="O33" s="1" t="s">
        <v>26</v>
      </c>
      <c r="P33" s="1" t="s">
        <v>26</v>
      </c>
      <c r="Q33" s="1" t="s">
        <v>26</v>
      </c>
      <c r="R33" s="1" t="s">
        <v>26</v>
      </c>
      <c r="S33" s="1" t="s">
        <v>26</v>
      </c>
      <c r="T33" s="29" t="s">
        <v>28</v>
      </c>
    </row>
    <row r="34" spans="1:20" ht="12">
      <c r="A34" s="2" t="s">
        <v>3</v>
      </c>
      <c r="B34" s="2" t="s">
        <v>4</v>
      </c>
      <c r="C34" s="4">
        <v>88649905</v>
      </c>
      <c r="D34" s="4">
        <f>+$D$48*D19</f>
        <v>96401547.12324291</v>
      </c>
      <c r="E34" s="4">
        <f>+$E$48*E19+0.5</f>
        <v>108828157.867818</v>
      </c>
      <c r="F34" s="4">
        <v>119961941</v>
      </c>
      <c r="G34" s="4">
        <f>+$G$48*G19+0.5</f>
        <v>135620375.14856878</v>
      </c>
      <c r="H34" s="4">
        <v>141431151</v>
      </c>
      <c r="I34" s="4">
        <v>147652137</v>
      </c>
      <c r="J34" s="4">
        <v>156552442</v>
      </c>
      <c r="K34" s="4">
        <f>+$K$48*K19</f>
        <v>140549364.8473742</v>
      </c>
      <c r="L34" s="50">
        <f>143372526-0.5</f>
        <v>143372525.5</v>
      </c>
      <c r="M34" s="4">
        <v>142378773</v>
      </c>
      <c r="N34" s="4">
        <f>+$N$48*N19</f>
        <v>141874511.0825555</v>
      </c>
      <c r="O34" s="4">
        <f>+$O$48*O19</f>
        <v>143896930.3132888</v>
      </c>
      <c r="P34" s="4">
        <f>+$P$48*P19-1</f>
        <v>148210265.0817203</v>
      </c>
      <c r="Q34" s="4">
        <f aca="true" t="shared" si="25" ref="Q34:Q43">+$Q$48*Q19</f>
        <v>159393632.22000927</v>
      </c>
      <c r="R34" s="39">
        <f>R19*$R$48</f>
        <v>174956035.32463786</v>
      </c>
      <c r="S34" s="39">
        <f>S19*$S$48</f>
        <v>180009301.5534769</v>
      </c>
      <c r="T34" s="40">
        <f>R34-Q34</f>
        <v>15562403.104628593</v>
      </c>
    </row>
    <row r="35" spans="1:20" ht="12">
      <c r="A35" s="2" t="s">
        <v>5</v>
      </c>
      <c r="B35" s="2" t="s">
        <v>6</v>
      </c>
      <c r="C35" s="4">
        <f aca="true" t="shared" si="26" ref="C35:C43">+$C$48*C20</f>
        <v>567770.7667974312</v>
      </c>
      <c r="D35" s="4">
        <v>612068</v>
      </c>
      <c r="E35" s="4">
        <f aca="true" t="shared" si="27" ref="E35:E43">+$E$48*E20</f>
        <v>702062.9560866012</v>
      </c>
      <c r="F35" s="4">
        <v>752831</v>
      </c>
      <c r="G35" s="4">
        <f aca="true" t="shared" si="28" ref="G35:G43">+$G$48*G20</f>
        <v>843655.4558503252</v>
      </c>
      <c r="H35" s="4">
        <f aca="true" t="shared" si="29" ref="H35:H43">+$H$48*H20</f>
        <v>867018.9154208921</v>
      </c>
      <c r="I35" s="4">
        <f aca="true" t="shared" si="30" ref="I35:I42">+$I$48*I20</f>
        <v>893469.7199101466</v>
      </c>
      <c r="J35" s="4">
        <v>971313</v>
      </c>
      <c r="K35" s="4">
        <v>886222</v>
      </c>
      <c r="L35" s="4">
        <f aca="true" t="shared" si="31" ref="L35:L43">+$L$48*L20</f>
        <v>902472.3992324021</v>
      </c>
      <c r="M35" s="4">
        <v>849633</v>
      </c>
      <c r="N35" s="4">
        <f aca="true" t="shared" si="32" ref="N35:N43">+$N$48*N20</f>
        <v>856127.3762083072</v>
      </c>
      <c r="O35" s="4">
        <f aca="true" t="shared" si="33" ref="O35:O43">+$O$48*O20</f>
        <v>871745.7069331274</v>
      </c>
      <c r="P35" s="4">
        <f aca="true" t="shared" si="34" ref="P35:P43">+$P$48*P20</f>
        <v>856456.7205347167</v>
      </c>
      <c r="Q35" s="4">
        <f t="shared" si="25"/>
        <v>870069.4937941543</v>
      </c>
      <c r="R35" s="39">
        <f aca="true" t="shared" si="35" ref="R35:R43">R20*$R$48</f>
        <v>936017.0445292108</v>
      </c>
      <c r="S35" s="39">
        <f aca="true" t="shared" si="36" ref="S35:S43">S20*$S$48</f>
        <v>920526.4079319744</v>
      </c>
      <c r="T35" s="40">
        <f aca="true" t="shared" si="37" ref="T35:T43">R35-Q35</f>
        <v>65947.55073505652</v>
      </c>
    </row>
    <row r="36" spans="1:20" ht="12">
      <c r="A36" s="2" t="s">
        <v>7</v>
      </c>
      <c r="B36" s="2" t="s">
        <v>8</v>
      </c>
      <c r="C36" s="4">
        <f t="shared" si="26"/>
        <v>30764.023365769037</v>
      </c>
      <c r="D36" s="4">
        <f aca="true" t="shared" si="38" ref="D36:D43">+$D$48*D21</f>
        <v>33486.64430387661</v>
      </c>
      <c r="E36" s="4">
        <f t="shared" si="27"/>
        <v>35337.125610879506</v>
      </c>
      <c r="F36" s="4">
        <f aca="true" t="shared" si="39" ref="F36:F43">+$F$48*F21</f>
        <v>38492.49397560499</v>
      </c>
      <c r="G36" s="4">
        <f t="shared" si="28"/>
        <v>42700.674819368964</v>
      </c>
      <c r="H36" s="4">
        <f t="shared" si="29"/>
        <v>44915.00318254642</v>
      </c>
      <c r="I36" s="4">
        <v>39009</v>
      </c>
      <c r="J36" s="4">
        <v>40180</v>
      </c>
      <c r="K36" s="4">
        <f aca="true" t="shared" si="40" ref="K36:K43">+$K$48*K21</f>
        <v>34683.21706567683</v>
      </c>
      <c r="L36" s="4">
        <f t="shared" si="31"/>
        <v>35077.945764828284</v>
      </c>
      <c r="M36" s="4">
        <f aca="true" t="shared" si="41" ref="M36:M43">+$M$48*M21</f>
        <v>35981.42528360342</v>
      </c>
      <c r="N36" s="4">
        <f t="shared" si="32"/>
        <v>35512.90369385984</v>
      </c>
      <c r="O36" s="4">
        <f t="shared" si="33"/>
        <v>34597.769869935575</v>
      </c>
      <c r="P36" s="4">
        <f t="shared" si="34"/>
        <v>36016.770811412665</v>
      </c>
      <c r="Q36" s="4">
        <f t="shared" si="25"/>
        <v>37460.17277943233</v>
      </c>
      <c r="R36" s="39">
        <f t="shared" si="35"/>
        <v>39825.15793986554</v>
      </c>
      <c r="S36" s="39">
        <f t="shared" si="36"/>
        <v>41881.349577792396</v>
      </c>
      <c r="T36" s="40">
        <f t="shared" si="37"/>
        <v>2364.985160433207</v>
      </c>
    </row>
    <row r="37" spans="1:20" ht="12">
      <c r="A37" s="2" t="s">
        <v>9</v>
      </c>
      <c r="B37" s="2" t="s">
        <v>10</v>
      </c>
      <c r="C37" s="4">
        <f t="shared" si="26"/>
        <v>3053610.464202693</v>
      </c>
      <c r="D37" s="4">
        <f t="shared" si="38"/>
        <v>3192054.7953218617</v>
      </c>
      <c r="E37" s="4">
        <v>3358578</v>
      </c>
      <c r="F37" s="4">
        <f t="shared" si="39"/>
        <v>3645142.016888101</v>
      </c>
      <c r="G37" s="4">
        <f t="shared" si="28"/>
        <v>3991484.724790321</v>
      </c>
      <c r="H37" s="4">
        <v>3849286</v>
      </c>
      <c r="I37" s="4">
        <f t="shared" si="30"/>
        <v>3961239.267056343</v>
      </c>
      <c r="J37" s="4">
        <v>3994358</v>
      </c>
      <c r="K37" s="4">
        <v>3377444</v>
      </c>
      <c r="L37" s="4">
        <v>3453935</v>
      </c>
      <c r="M37" s="4">
        <v>3431248</v>
      </c>
      <c r="N37" s="4">
        <f t="shared" si="32"/>
        <v>3640938.8269254346</v>
      </c>
      <c r="O37" s="4">
        <f t="shared" si="33"/>
        <v>3564322.938341413</v>
      </c>
      <c r="P37" s="4">
        <f t="shared" si="34"/>
        <v>3703805.155576463</v>
      </c>
      <c r="Q37" s="4">
        <f t="shared" si="25"/>
        <v>3861161.3007328003</v>
      </c>
      <c r="R37" s="39">
        <f t="shared" si="35"/>
        <v>3815317.905764907</v>
      </c>
      <c r="S37" s="39">
        <f t="shared" si="36"/>
        <v>4032321.0081971646</v>
      </c>
      <c r="T37" s="40">
        <f t="shared" si="37"/>
        <v>-45843.39496789314</v>
      </c>
    </row>
    <row r="38" spans="1:20" ht="12">
      <c r="A38" s="2" t="s">
        <v>11</v>
      </c>
      <c r="B38" s="2" t="s">
        <v>12</v>
      </c>
      <c r="C38" s="4">
        <f t="shared" si="26"/>
        <v>2349.213946119773</v>
      </c>
      <c r="D38" s="4">
        <f t="shared" si="38"/>
        <v>2578.8063262455603</v>
      </c>
      <c r="E38" s="4">
        <f t="shared" si="27"/>
        <v>14819.852609384108</v>
      </c>
      <c r="F38" s="4">
        <v>4138</v>
      </c>
      <c r="G38" s="4">
        <f t="shared" si="28"/>
        <v>4706.755436723604</v>
      </c>
      <c r="H38" s="4">
        <v>4903</v>
      </c>
      <c r="I38" s="4">
        <f t="shared" si="30"/>
        <v>5266.397206893857</v>
      </c>
      <c r="J38" s="4">
        <v>5426</v>
      </c>
      <c r="K38" s="4">
        <v>4495</v>
      </c>
      <c r="L38" s="4">
        <v>4443</v>
      </c>
      <c r="M38" s="4">
        <v>4414</v>
      </c>
      <c r="N38" s="4">
        <f t="shared" si="32"/>
        <v>4755.074702439233</v>
      </c>
      <c r="O38" s="4">
        <f t="shared" si="33"/>
        <v>4657.56922883891</v>
      </c>
      <c r="P38" s="4">
        <f t="shared" si="34"/>
        <v>4377.904440664023</v>
      </c>
      <c r="Q38" s="4">
        <f t="shared" si="25"/>
        <v>4573.557232006931</v>
      </c>
      <c r="R38" s="39">
        <f t="shared" si="35"/>
        <v>5049.298027847092</v>
      </c>
      <c r="S38" s="39">
        <f t="shared" si="36"/>
        <v>5740.748818094203</v>
      </c>
      <c r="T38" s="40">
        <f t="shared" si="37"/>
        <v>475.7407958401609</v>
      </c>
    </row>
    <row r="39" spans="1:20" ht="12">
      <c r="A39" s="2" t="s">
        <v>13</v>
      </c>
      <c r="B39" s="2" t="s">
        <v>14</v>
      </c>
      <c r="C39" s="4">
        <f t="shared" si="26"/>
        <v>1357.7419654976293</v>
      </c>
      <c r="D39" s="4">
        <f t="shared" si="38"/>
        <v>1447.3141859819173</v>
      </c>
      <c r="E39" s="4">
        <f t="shared" si="27"/>
        <v>1605.9171244823472</v>
      </c>
      <c r="F39" s="4">
        <f t="shared" si="39"/>
        <v>1759.4697372926626</v>
      </c>
      <c r="G39" s="4">
        <f t="shared" si="28"/>
        <v>2175.9796388913624</v>
      </c>
      <c r="H39" s="4">
        <f t="shared" si="29"/>
        <v>2312.465769890686</v>
      </c>
      <c r="I39" s="4">
        <f t="shared" si="30"/>
        <v>2346.283567602588</v>
      </c>
      <c r="J39" s="4">
        <v>2351</v>
      </c>
      <c r="K39" s="4">
        <f t="shared" si="40"/>
        <v>1852.2231575897383</v>
      </c>
      <c r="L39" s="4">
        <f t="shared" si="31"/>
        <v>1875.334547201126</v>
      </c>
      <c r="M39" s="4">
        <v>1846</v>
      </c>
      <c r="N39" s="4">
        <f t="shared" si="32"/>
        <v>1874.8154154243605</v>
      </c>
      <c r="O39" s="4">
        <f t="shared" si="33"/>
        <v>1852.5844307780974</v>
      </c>
      <c r="P39" s="4">
        <f t="shared" si="34"/>
        <v>1979.8673063921979</v>
      </c>
      <c r="Q39" s="4">
        <f t="shared" si="25"/>
        <v>2091.538569040345</v>
      </c>
      <c r="R39" s="39">
        <f t="shared" si="35"/>
        <v>2335.7717089827306</v>
      </c>
      <c r="S39" s="39">
        <f t="shared" si="36"/>
        <v>2343.3801501608978</v>
      </c>
      <c r="T39" s="40">
        <f t="shared" si="37"/>
        <v>244.2331399423856</v>
      </c>
    </row>
    <row r="40" spans="1:20" ht="12">
      <c r="A40" s="2" t="s">
        <v>15</v>
      </c>
      <c r="B40" s="2" t="s">
        <v>16</v>
      </c>
      <c r="C40" s="4">
        <v>1499226</v>
      </c>
      <c r="D40" s="4">
        <v>1696590</v>
      </c>
      <c r="E40" s="4">
        <f t="shared" si="27"/>
        <v>1990100.6261466707</v>
      </c>
      <c r="F40" s="4">
        <v>2433699</v>
      </c>
      <c r="G40" s="4">
        <v>2754281</v>
      </c>
      <c r="H40" s="4">
        <f t="shared" si="29"/>
        <v>3204325.868432735</v>
      </c>
      <c r="I40" s="4">
        <v>3208673</v>
      </c>
      <c r="J40" s="4">
        <v>3186646</v>
      </c>
      <c r="K40" s="4">
        <f t="shared" si="40"/>
        <v>2948413.5451612365</v>
      </c>
      <c r="L40" s="4">
        <f t="shared" si="31"/>
        <v>2762980.0940132006</v>
      </c>
      <c r="M40" s="4">
        <f t="shared" si="41"/>
        <v>2679711.546660077</v>
      </c>
      <c r="N40" s="4">
        <f t="shared" si="32"/>
        <v>2533505.8191736</v>
      </c>
      <c r="O40" s="4">
        <f t="shared" si="33"/>
        <v>2606541.998837099</v>
      </c>
      <c r="P40" s="4">
        <f t="shared" si="34"/>
        <v>2710750.9052846753</v>
      </c>
      <c r="Q40" s="4">
        <f t="shared" si="25"/>
        <v>2936604.318824076</v>
      </c>
      <c r="R40" s="39">
        <f t="shared" si="35"/>
        <v>3306039.795901855</v>
      </c>
      <c r="S40" s="39">
        <f t="shared" si="36"/>
        <v>3565386.4045088175</v>
      </c>
      <c r="T40" s="40">
        <f t="shared" si="37"/>
        <v>369435.4770777789</v>
      </c>
    </row>
    <row r="41" spans="1:20" ht="12">
      <c r="A41" s="2" t="s">
        <v>17</v>
      </c>
      <c r="B41" s="2" t="s">
        <v>18</v>
      </c>
      <c r="C41" s="4">
        <v>1958810</v>
      </c>
      <c r="D41" s="4">
        <f t="shared" si="38"/>
        <v>2229943.6842728443</v>
      </c>
      <c r="E41" s="4">
        <f t="shared" si="27"/>
        <v>2528812.8582516853</v>
      </c>
      <c r="F41" s="4">
        <f t="shared" si="39"/>
        <v>2818282.642879003</v>
      </c>
      <c r="G41" s="4">
        <f t="shared" si="28"/>
        <v>3233977.8530204487</v>
      </c>
      <c r="H41" s="4">
        <f t="shared" si="29"/>
        <v>3540539.3246378647</v>
      </c>
      <c r="I41" s="4">
        <f t="shared" si="30"/>
        <v>3685702.391735006</v>
      </c>
      <c r="J41" s="4">
        <v>3969033</v>
      </c>
      <c r="K41" s="4">
        <f t="shared" si="40"/>
        <v>3435598.2411725945</v>
      </c>
      <c r="L41" s="4">
        <v>3688367</v>
      </c>
      <c r="M41" s="4">
        <f t="shared" si="41"/>
        <v>3309986.119879778</v>
      </c>
      <c r="N41" s="4">
        <f t="shared" si="32"/>
        <v>3541116.8142675194</v>
      </c>
      <c r="O41" s="4">
        <f t="shared" si="33"/>
        <v>3570873.426750662</v>
      </c>
      <c r="P41" s="4">
        <f t="shared" si="34"/>
        <v>3601397.295007638</v>
      </c>
      <c r="Q41" s="4">
        <f t="shared" si="25"/>
        <v>3713999.2276101</v>
      </c>
      <c r="R41" s="39">
        <f t="shared" si="35"/>
        <v>4130983.0754152685</v>
      </c>
      <c r="S41" s="39">
        <f t="shared" si="36"/>
        <v>4248849.085625472</v>
      </c>
      <c r="T41" s="40">
        <f t="shared" si="37"/>
        <v>416983.8478051685</v>
      </c>
    </row>
    <row r="42" spans="1:20" ht="12">
      <c r="A42" s="2" t="s">
        <v>19</v>
      </c>
      <c r="B42" s="2" t="s">
        <v>20</v>
      </c>
      <c r="C42" s="4">
        <f t="shared" si="26"/>
        <v>2149810.203693444</v>
      </c>
      <c r="D42" s="4">
        <f t="shared" si="38"/>
        <v>2472825.316677764</v>
      </c>
      <c r="E42" s="4">
        <f t="shared" si="27"/>
        <v>2766714.8857929064</v>
      </c>
      <c r="F42" s="4">
        <f t="shared" si="39"/>
        <v>3203539.0269456785</v>
      </c>
      <c r="G42" s="4">
        <f t="shared" si="28"/>
        <v>3847191.7447218336</v>
      </c>
      <c r="H42" s="4">
        <v>4458315</v>
      </c>
      <c r="I42" s="4">
        <f t="shared" si="30"/>
        <v>4634374.403665408</v>
      </c>
      <c r="J42" s="4">
        <v>5292093</v>
      </c>
      <c r="K42" s="4">
        <f t="shared" si="40"/>
        <v>5008603.19736798</v>
      </c>
      <c r="L42" s="4">
        <f t="shared" si="31"/>
        <v>5348374.905745505</v>
      </c>
      <c r="M42" s="4">
        <f t="shared" si="41"/>
        <v>5948829.640797101</v>
      </c>
      <c r="N42" s="4">
        <f t="shared" si="32"/>
        <v>6146962.244032072</v>
      </c>
      <c r="O42" s="4">
        <f t="shared" si="33"/>
        <v>6490988.2046718905</v>
      </c>
      <c r="P42" s="4">
        <f t="shared" si="34"/>
        <v>7103147.543662674</v>
      </c>
      <c r="Q42" s="4">
        <f t="shared" si="25"/>
        <v>7917286.288402731</v>
      </c>
      <c r="R42" s="39">
        <f t="shared" si="35"/>
        <v>9039417.013372041</v>
      </c>
      <c r="S42" s="39">
        <f t="shared" si="36"/>
        <v>9612926.154818079</v>
      </c>
      <c r="T42" s="40">
        <f t="shared" si="37"/>
        <v>1122130.7249693107</v>
      </c>
    </row>
    <row r="43" spans="1:20" ht="12">
      <c r="A43" s="2" t="s">
        <v>21</v>
      </c>
      <c r="B43" s="2" t="s">
        <v>22</v>
      </c>
      <c r="C43" s="4">
        <f t="shared" si="26"/>
        <v>0</v>
      </c>
      <c r="D43" s="4">
        <f t="shared" si="38"/>
        <v>6685.260495152924</v>
      </c>
      <c r="E43" s="4">
        <f t="shared" si="27"/>
        <v>8009.775879218771</v>
      </c>
      <c r="F43" s="4">
        <f t="shared" si="39"/>
        <v>8792.749817610325</v>
      </c>
      <c r="G43" s="4">
        <f t="shared" si="28"/>
        <v>8232.305580222046</v>
      </c>
      <c r="H43" s="4">
        <f t="shared" si="29"/>
        <v>6432.677821972195</v>
      </c>
      <c r="I43" s="4">
        <v>5926</v>
      </c>
      <c r="J43" s="4">
        <v>6395</v>
      </c>
      <c r="K43" s="4">
        <f t="shared" si="40"/>
        <v>5860.51671454214</v>
      </c>
      <c r="L43" s="4">
        <f t="shared" si="31"/>
        <v>5533.909699591734</v>
      </c>
      <c r="M43" s="4">
        <f t="shared" si="41"/>
        <v>5701.425269781588</v>
      </c>
      <c r="N43" s="4">
        <f t="shared" si="32"/>
        <v>6070.043025835246</v>
      </c>
      <c r="O43" s="4">
        <f t="shared" si="33"/>
        <v>4986.487647431418</v>
      </c>
      <c r="P43" s="4">
        <f t="shared" si="34"/>
        <v>4875.224293188531</v>
      </c>
      <c r="Q43" s="4">
        <f t="shared" si="25"/>
        <v>5115.882046402143</v>
      </c>
      <c r="R43" s="39">
        <f t="shared" si="35"/>
        <v>7082.612702181579</v>
      </c>
      <c r="S43" s="39">
        <f t="shared" si="36"/>
        <v>7141.906895548875</v>
      </c>
      <c r="T43" s="40">
        <f t="shared" si="37"/>
        <v>1966.7306557794363</v>
      </c>
    </row>
    <row r="44" spans="1:20" ht="12">
      <c r="A44" s="2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  <c r="O44" s="3"/>
      <c r="P44" s="3"/>
      <c r="Q44" s="3"/>
      <c r="R44" s="3"/>
      <c r="S44" s="3"/>
      <c r="T44" s="13"/>
    </row>
    <row r="45" spans="1:20" ht="12">
      <c r="A45" s="23"/>
      <c r="B45" s="23" t="s">
        <v>27</v>
      </c>
      <c r="C45" s="19">
        <f>SUM(C34:C44)</f>
        <v>97913603.41397096</v>
      </c>
      <c r="D45" s="19">
        <f>SUM(D34:D44)</f>
        <v>106649226.94482663</v>
      </c>
      <c r="E45" s="19">
        <f>SUM(E34:E44)</f>
        <v>120234199.86531983</v>
      </c>
      <c r="F45" s="19">
        <f>SUM(F34:F44)</f>
        <v>132868617.4002433</v>
      </c>
      <c r="G45" s="19">
        <f aca="true" t="shared" si="42" ref="G45:L45">SUM(G34:G44)</f>
        <v>150348781.64242697</v>
      </c>
      <c r="H45" s="57">
        <f t="shared" si="42"/>
        <v>157409199.2552659</v>
      </c>
      <c r="I45" s="19">
        <f t="shared" si="42"/>
        <v>164088143.4631414</v>
      </c>
      <c r="J45" s="19">
        <f t="shared" si="42"/>
        <v>174020237</v>
      </c>
      <c r="K45" s="19">
        <f t="shared" si="42"/>
        <v>156252536.7880138</v>
      </c>
      <c r="L45" s="19">
        <f t="shared" si="42"/>
        <v>159575585.08900273</v>
      </c>
      <c r="M45" s="19">
        <f>SUM(M34:M44)</f>
        <v>158646124.15789035</v>
      </c>
      <c r="N45" s="19">
        <f>SUM(N34:N44)</f>
        <v>158641374.99999997</v>
      </c>
      <c r="O45" s="20">
        <f>SUM(O34:O44)</f>
        <v>161047497</v>
      </c>
      <c r="P45" s="20">
        <f>SUM(P34:P44)+1</f>
        <v>166233073.46863812</v>
      </c>
      <c r="Q45" s="20">
        <f>SUM(Q34:Q44)</f>
        <v>178741994</v>
      </c>
      <c r="R45" s="20">
        <f>SUM(R34:R44)</f>
        <v>196238103.00000003</v>
      </c>
      <c r="S45" s="20">
        <f>SUM(S34:S44)</f>
        <v>202446418.00000003</v>
      </c>
      <c r="T45" s="24">
        <f>R45-Q45</f>
        <v>17496109.00000003</v>
      </c>
    </row>
    <row r="46" spans="1:20" ht="12.75" thickBot="1">
      <c r="A46" s="7"/>
      <c r="B46" s="30" t="s">
        <v>34</v>
      </c>
      <c r="C46" s="46"/>
      <c r="D46" s="32">
        <f aca="true" t="shared" si="43" ref="D46:M46">(D45-C45)/C45</f>
        <v>0.08921766972380892</v>
      </c>
      <c r="E46" s="32">
        <f t="shared" si="43"/>
        <v>0.12737994741885172</v>
      </c>
      <c r="F46" s="32">
        <f t="shared" si="43"/>
        <v>0.10508172840236712</v>
      </c>
      <c r="G46" s="32">
        <f t="shared" si="43"/>
        <v>0.13155976621272242</v>
      </c>
      <c r="H46" s="32">
        <f t="shared" si="43"/>
        <v>0.04696025824559487</v>
      </c>
      <c r="I46" s="32">
        <f t="shared" si="43"/>
        <v>0.042430456666287156</v>
      </c>
      <c r="J46" s="32">
        <f t="shared" si="43"/>
        <v>0.06052901402403643</v>
      </c>
      <c r="K46" s="32">
        <f t="shared" si="43"/>
        <v>-0.1021013447532899</v>
      </c>
      <c r="L46" s="32">
        <f t="shared" si="43"/>
        <v>0.02126716384449673</v>
      </c>
      <c r="M46" s="32">
        <f t="shared" si="43"/>
        <v>-0.005824581063537854</v>
      </c>
      <c r="N46" s="32">
        <f aca="true" t="shared" si="44" ref="N46:S46">(N45-M45)/M45</f>
        <v>-2.9935543118928612E-05</v>
      </c>
      <c r="O46" s="32">
        <f t="shared" si="44"/>
        <v>0.015167052101004736</v>
      </c>
      <c r="P46" s="32">
        <f t="shared" si="44"/>
        <v>0.03219905037479795</v>
      </c>
      <c r="Q46" s="32">
        <f t="shared" si="44"/>
        <v>0.07524928866650496</v>
      </c>
      <c r="R46" s="32">
        <f t="shared" si="44"/>
        <v>0.09788471420991325</v>
      </c>
      <c r="S46" s="32">
        <f t="shared" si="44"/>
        <v>0.03163664398039966</v>
      </c>
      <c r="T46" s="17"/>
    </row>
    <row r="47" spans="1:20" ht="12">
      <c r="A47" s="2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3"/>
      <c r="N47" s="3"/>
      <c r="O47" s="3"/>
      <c r="P47" s="3"/>
      <c r="Q47" s="3"/>
      <c r="R47" s="3"/>
      <c r="S47" s="51">
        <f>(S48-G48)/G48</f>
        <v>0.34651185933784284</v>
      </c>
      <c r="T47" s="6"/>
    </row>
    <row r="48" spans="1:20" ht="12">
      <c r="A48" s="2"/>
      <c r="B48" s="26" t="s">
        <v>2</v>
      </c>
      <c r="C48" s="15">
        <v>97913603</v>
      </c>
      <c r="D48" s="15">
        <v>106649227</v>
      </c>
      <c r="E48" s="15">
        <v>120234200</v>
      </c>
      <c r="F48" s="15">
        <v>132868617</v>
      </c>
      <c r="G48" s="15">
        <v>150348782</v>
      </c>
      <c r="H48" s="15">
        <v>157409199</v>
      </c>
      <c r="I48" s="15">
        <v>164088143</v>
      </c>
      <c r="J48" s="15">
        <v>175020237</v>
      </c>
      <c r="K48" s="15">
        <v>156252537</v>
      </c>
      <c r="L48" s="15">
        <v>159575585</v>
      </c>
      <c r="M48" s="15">
        <v>158646124</v>
      </c>
      <c r="N48" s="15">
        <v>158641375</v>
      </c>
      <c r="O48" s="15">
        <v>161047497</v>
      </c>
      <c r="P48" s="15">
        <v>166233073</v>
      </c>
      <c r="Q48" s="15">
        <v>178741994</v>
      </c>
      <c r="R48" s="15">
        <v>196238103</v>
      </c>
      <c r="S48" s="15">
        <v>202446418</v>
      </c>
      <c r="T48" s="16">
        <f>R48-Q48</f>
        <v>17496109</v>
      </c>
    </row>
    <row r="49" spans="1:20" ht="12">
      <c r="A49" s="2"/>
      <c r="B49" s="2"/>
      <c r="C49" s="4"/>
      <c r="D49" s="4"/>
      <c r="E49" s="4"/>
      <c r="F49" s="4"/>
      <c r="G49" s="4"/>
      <c r="H49" s="45"/>
      <c r="I49" s="4"/>
      <c r="J49" s="4"/>
      <c r="K49" s="4"/>
      <c r="L49" s="4"/>
      <c r="M49" s="3"/>
      <c r="N49" s="3"/>
      <c r="O49" s="3"/>
      <c r="P49" s="3"/>
      <c r="Q49" s="3"/>
      <c r="R49" s="3"/>
      <c r="S49" s="56"/>
      <c r="T49" s="6"/>
    </row>
    <row r="50" spans="1:20" ht="12.75" thickBot="1">
      <c r="A50" s="7"/>
      <c r="B50" s="26" t="s">
        <v>35</v>
      </c>
      <c r="C50" s="34">
        <f>+C48/C15*1000</f>
        <v>17.02156263944073</v>
      </c>
      <c r="D50" s="49">
        <v>17.44</v>
      </c>
      <c r="E50" s="34">
        <f>+E48/E15*1000</f>
        <v>18.190765099140787</v>
      </c>
      <c r="F50" s="49">
        <v>18.19</v>
      </c>
      <c r="G50" s="49">
        <v>20.69</v>
      </c>
      <c r="H50" s="58">
        <v>19.97</v>
      </c>
      <c r="I50" s="49">
        <v>19.15</v>
      </c>
      <c r="J50" s="49">
        <v>18.66</v>
      </c>
      <c r="K50" s="49">
        <v>15.76</v>
      </c>
      <c r="L50" s="49">
        <v>15.12</v>
      </c>
      <c r="M50" s="33">
        <v>14.32</v>
      </c>
      <c r="N50" s="33">
        <v>13.71</v>
      </c>
      <c r="O50" s="33">
        <v>13.03</v>
      </c>
      <c r="P50" s="33">
        <v>12.27</v>
      </c>
      <c r="Q50" s="34">
        <f>+Q48/Q15*1000</f>
        <v>11.97608016949059</v>
      </c>
      <c r="R50" s="34">
        <f>+R48/R15*1000</f>
        <v>12.180131872110357</v>
      </c>
      <c r="S50" s="34">
        <f>+S48/S15*1000</f>
        <v>11.50215550747984</v>
      </c>
      <c r="T50" s="41">
        <f>R50-Q50</f>
        <v>0.20405170261976657</v>
      </c>
    </row>
    <row r="51" spans="1:20" ht="12.75" thickBot="1">
      <c r="A51" s="7"/>
      <c r="B51" s="30" t="s">
        <v>34</v>
      </c>
      <c r="C51" s="31"/>
      <c r="D51" s="32">
        <f aca="true" t="shared" si="45" ref="D51:M51">(D50-C50)/C50</f>
        <v>0.02458278181755813</v>
      </c>
      <c r="E51" s="32">
        <f t="shared" si="45"/>
        <v>0.043048457519540465</v>
      </c>
      <c r="F51" s="32">
        <f t="shared" si="45"/>
        <v>-4.2059755959459126E-05</v>
      </c>
      <c r="G51" s="32">
        <f t="shared" si="45"/>
        <v>0.13743815283122593</v>
      </c>
      <c r="H51" s="59">
        <f t="shared" si="45"/>
        <v>-0.03479942000966662</v>
      </c>
      <c r="I51" s="32">
        <f t="shared" si="45"/>
        <v>-0.04106159238858289</v>
      </c>
      <c r="J51" s="32">
        <f t="shared" si="45"/>
        <v>-0.025587467362924204</v>
      </c>
      <c r="K51" s="32">
        <f t="shared" si="45"/>
        <v>-0.15541264737406218</v>
      </c>
      <c r="L51" s="32">
        <f t="shared" si="45"/>
        <v>-0.0406091370558376</v>
      </c>
      <c r="M51" s="32">
        <f t="shared" si="45"/>
        <v>-0.052910052910052845</v>
      </c>
      <c r="N51" s="32">
        <f aca="true" t="shared" si="46" ref="N51:S51">(N50-M50)/M50</f>
        <v>-0.042597765363128454</v>
      </c>
      <c r="O51" s="32">
        <f t="shared" si="46"/>
        <v>-0.04959883296863614</v>
      </c>
      <c r="P51" s="32">
        <f t="shared" si="46"/>
        <v>-0.058326937835763606</v>
      </c>
      <c r="Q51" s="32">
        <f t="shared" si="46"/>
        <v>-0.0239543464147848</v>
      </c>
      <c r="R51" s="32">
        <f t="shared" si="46"/>
        <v>0.017038271265049993</v>
      </c>
      <c r="S51" s="32">
        <f t="shared" si="46"/>
        <v>-0.055662481469755165</v>
      </c>
      <c r="T51" s="35"/>
    </row>
    <row r="52" ht="12">
      <c r="H52" s="60"/>
    </row>
    <row r="53" spans="8:19" ht="12">
      <c r="H53" s="61">
        <v>143.6</v>
      </c>
      <c r="I53">
        <v>148.5</v>
      </c>
      <c r="J53">
        <v>152.6</v>
      </c>
      <c r="K53">
        <v>156</v>
      </c>
      <c r="L53">
        <v>160.2</v>
      </c>
      <c r="M53">
        <v>163</v>
      </c>
      <c r="N53">
        <v>170.4</v>
      </c>
      <c r="O53">
        <v>173.4</v>
      </c>
      <c r="P53">
        <v>175.9</v>
      </c>
      <c r="Q53">
        <v>178</v>
      </c>
      <c r="R53">
        <v>182.5</v>
      </c>
      <c r="S53">
        <f>R53*1.025</f>
        <v>187.06249999999997</v>
      </c>
    </row>
    <row r="54" spans="8:19" ht="12">
      <c r="H54" s="61"/>
      <c r="I54" s="52">
        <f>(I53-H53)/H53</f>
        <v>0.03412256267409475</v>
      </c>
      <c r="J54" s="52">
        <f aca="true" t="shared" si="47" ref="J54:S54">(J53-I53)/I53</f>
        <v>0.02760942760942757</v>
      </c>
      <c r="K54" s="52">
        <f t="shared" si="47"/>
        <v>0.022280471821756263</v>
      </c>
      <c r="L54" s="52">
        <f t="shared" si="47"/>
        <v>0.02692307692307685</v>
      </c>
      <c r="M54" s="52">
        <f t="shared" si="47"/>
        <v>0.017478152309613058</v>
      </c>
      <c r="N54" s="52">
        <f t="shared" si="47"/>
        <v>0.045398773006135006</v>
      </c>
      <c r="O54" s="52">
        <f t="shared" si="47"/>
        <v>0.017605633802816902</v>
      </c>
      <c r="P54" s="52">
        <f t="shared" si="47"/>
        <v>0.01441753171856978</v>
      </c>
      <c r="Q54" s="52">
        <f t="shared" si="47"/>
        <v>0.01193860147811253</v>
      </c>
      <c r="R54" s="52">
        <f t="shared" si="47"/>
        <v>0.025280898876404494</v>
      </c>
      <c r="S54" s="52">
        <f t="shared" si="47"/>
        <v>0.024999999999999845</v>
      </c>
    </row>
    <row r="55" spans="8:12" ht="12">
      <c r="H55" s="61"/>
      <c r="I55"/>
      <c r="J55"/>
      <c r="K55"/>
      <c r="L55"/>
    </row>
    <row r="56" spans="8:19" ht="12">
      <c r="H56" s="62" t="s">
        <v>29</v>
      </c>
      <c r="I56" s="52">
        <f>I16/2</f>
        <v>0.04334740261300097</v>
      </c>
      <c r="J56" s="52">
        <f aca="true" t="shared" si="48" ref="J56:S56">J16/2</f>
        <v>0.04432464973694207</v>
      </c>
      <c r="K56" s="52">
        <f t="shared" si="48"/>
        <v>0.031491250734394335</v>
      </c>
      <c r="L56" s="52">
        <f t="shared" si="48"/>
        <v>0.03207463015868173</v>
      </c>
      <c r="M56" s="52">
        <f t="shared" si="48"/>
        <v>0.025035940385808572</v>
      </c>
      <c r="N56" s="52">
        <f t="shared" si="48"/>
        <v>0.022317157584037572</v>
      </c>
      <c r="O56" s="52">
        <f t="shared" si="48"/>
        <v>0.03404874298628435</v>
      </c>
      <c r="P56" s="52">
        <f t="shared" si="48"/>
        <v>0.04792426282680664</v>
      </c>
      <c r="Q56" s="52">
        <f t="shared" si="48"/>
        <v>0.05087848970689443</v>
      </c>
      <c r="R56" s="52">
        <f t="shared" si="48"/>
        <v>0.039746018035438244</v>
      </c>
      <c r="S56" s="52">
        <f t="shared" si="48"/>
        <v>0.04622241716395322</v>
      </c>
    </row>
    <row r="57" spans="8:19" ht="12">
      <c r="H57" s="61">
        <v>1</v>
      </c>
      <c r="I57" s="53">
        <f aca="true" t="shared" si="49" ref="I57:S57">(H57*I56)+H57</f>
        <v>1.043347402613001</v>
      </c>
      <c r="J57" s="53">
        <f t="shared" si="49"/>
        <v>1.0895934107877705</v>
      </c>
      <c r="K57" s="53">
        <f t="shared" si="49"/>
        <v>1.1239060700854322</v>
      </c>
      <c r="L57" s="53">
        <f t="shared" si="49"/>
        <v>1.1599549416165198</v>
      </c>
      <c r="M57" s="53">
        <f t="shared" si="49"/>
        <v>1.188995504385055</v>
      </c>
      <c r="N57" s="53">
        <f t="shared" si="49"/>
        <v>1.2155305044231286</v>
      </c>
      <c r="O57" s="53">
        <f t="shared" si="49"/>
        <v>1.2569177901602202</v>
      </c>
      <c r="P57" s="53">
        <f t="shared" si="49"/>
        <v>1.3171546486875476</v>
      </c>
      <c r="Q57" s="53">
        <f t="shared" si="49"/>
        <v>1.3841694879231852</v>
      </c>
      <c r="R57" s="53">
        <f t="shared" si="49"/>
        <v>1.4391847133542834</v>
      </c>
      <c r="S57" s="53">
        <f t="shared" si="49"/>
        <v>1.5057073095509295</v>
      </c>
    </row>
    <row r="58" ht="12">
      <c r="S58" s="54">
        <f>(S57-H57)/H57</f>
        <v>0.5057073095509295</v>
      </c>
    </row>
    <row r="59" spans="9:19" ht="12">
      <c r="I59" s="48" t="str">
        <f>I1</f>
        <v>1994-95</v>
      </c>
      <c r="J59" s="48" t="str">
        <f aca="true" t="shared" si="50" ref="J59:S59">J1</f>
        <v>1995-96</v>
      </c>
      <c r="K59" s="48" t="str">
        <f t="shared" si="50"/>
        <v>1996-97</v>
      </c>
      <c r="L59" s="48" t="str">
        <f t="shared" si="50"/>
        <v>1997-98</v>
      </c>
      <c r="M59" s="48" t="str">
        <f t="shared" si="50"/>
        <v>1998-99</v>
      </c>
      <c r="N59" s="48" t="str">
        <f t="shared" si="50"/>
        <v>1999-00</v>
      </c>
      <c r="O59" s="48" t="str">
        <f t="shared" si="50"/>
        <v>2000-01</v>
      </c>
      <c r="P59" s="48" t="str">
        <f t="shared" si="50"/>
        <v>2001-02</v>
      </c>
      <c r="Q59" s="48" t="str">
        <f t="shared" si="50"/>
        <v>2002-03</v>
      </c>
      <c r="R59" s="48" t="str">
        <f t="shared" si="50"/>
        <v>2003-04</v>
      </c>
      <c r="S59" s="48" t="str">
        <f t="shared" si="50"/>
        <v>2004-05</v>
      </c>
    </row>
    <row r="60" spans="8:19" ht="12">
      <c r="H60" s="48">
        <v>1</v>
      </c>
      <c r="I60" s="55">
        <f>H60*(1+I54)</f>
        <v>1.0341225626740949</v>
      </c>
      <c r="J60" s="55">
        <f aca="true" t="shared" si="51" ref="J60:S60">I60*(1+J54)</f>
        <v>1.062674094707521</v>
      </c>
      <c r="K60" s="55">
        <f t="shared" si="51"/>
        <v>1.0863509749303621</v>
      </c>
      <c r="L60" s="55">
        <f t="shared" si="51"/>
        <v>1.115598885793872</v>
      </c>
      <c r="M60" s="55">
        <f t="shared" si="51"/>
        <v>1.1350974930362119</v>
      </c>
      <c r="N60" s="55">
        <f t="shared" si="51"/>
        <v>1.1866295264623956</v>
      </c>
      <c r="O60" s="55">
        <f t="shared" si="51"/>
        <v>1.2075208913649027</v>
      </c>
      <c r="P60" s="55">
        <f t="shared" si="51"/>
        <v>1.2249303621169918</v>
      </c>
      <c r="Q60" s="55">
        <f t="shared" si="51"/>
        <v>1.2395543175487465</v>
      </c>
      <c r="R60" s="55">
        <f t="shared" si="51"/>
        <v>1.2708913649025069</v>
      </c>
      <c r="S60" s="55">
        <f t="shared" si="51"/>
        <v>1.3026636490250694</v>
      </c>
    </row>
    <row r="61" spans="8:19" ht="12">
      <c r="H61" s="48">
        <v>1</v>
      </c>
      <c r="I61" s="55">
        <f>H61*(I46+1)</f>
        <v>1.0424304566662872</v>
      </c>
      <c r="J61" s="55">
        <f aca="true" t="shared" si="52" ref="J61:S61">I61*(J46+1)</f>
        <v>1.1055277443969236</v>
      </c>
      <c r="K61" s="55">
        <f t="shared" si="52"/>
        <v>0.9926518750319263</v>
      </c>
      <c r="L61" s="55">
        <f t="shared" si="52"/>
        <v>1.0137627650987773</v>
      </c>
      <c r="M61" s="55">
        <f t="shared" si="52"/>
        <v>1.0078580216942632</v>
      </c>
      <c r="N61" s="55">
        <f t="shared" si="52"/>
        <v>1.0078278509169971</v>
      </c>
      <c r="O61" s="55">
        <f t="shared" si="52"/>
        <v>1.023113628440699</v>
      </c>
      <c r="P61" s="55">
        <f t="shared" si="52"/>
        <v>1.0560569157020034</v>
      </c>
      <c r="Q61" s="55">
        <f t="shared" si="52"/>
        <v>1.1355244473999224</v>
      </c>
      <c r="R61" s="55">
        <f t="shared" si="52"/>
        <v>1.2466749334120335</v>
      </c>
      <c r="S61" s="55">
        <f t="shared" si="52"/>
        <v>1.2861155444396786</v>
      </c>
    </row>
  </sheetData>
  <printOptions horizontalCentered="1"/>
  <pageMargins left="0.5" right="0.5" top="1" bottom="0.5" header="0.25" footer="0"/>
  <pageSetup fitToHeight="1" fitToWidth="1" horizontalDpi="300" verticalDpi="300" orientation="landscape" paperSize="5" scale="56"/>
  <headerFooter alignWithMargins="0">
    <oddHeader>&amp;C&amp;"Arial,Bold"MADISON METROPOLITAN SCHOOL DISTRICT
TAX LEVY COMPARISON&amp;"Arial,Regular"
</oddHeader>
    <oddFooter>&amp;L&amp;Z&amp;F&amp;F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Madison Metro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mmsd</dc:creator>
  <cp:keywords/>
  <dc:description/>
  <cp:lastModifiedBy>jim zellmer</cp:lastModifiedBy>
  <cp:lastPrinted>2005-02-10T19:24:52Z</cp:lastPrinted>
  <dcterms:created xsi:type="dcterms:W3CDTF">2001-09-12T13:56:09Z</dcterms:created>
  <dcterms:modified xsi:type="dcterms:W3CDTF">2005-02-15T15:25:55Z</dcterms:modified>
  <cp:category/>
  <cp:version/>
  <cp:contentType/>
  <cp:contentStatus/>
</cp:coreProperties>
</file>